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25" windowWidth="14805" windowHeight="7890" tabRatio="899"/>
  </bookViews>
  <sheets>
    <sheet name="Instructions" sheetId="17" r:id="rId1"/>
    <sheet name="Main" sheetId="1" r:id="rId2"/>
    <sheet name="Q1" sheetId="14" r:id="rId3"/>
    <sheet name="Q2" sheetId="11" r:id="rId4"/>
    <sheet name="Q3" sheetId="20" r:id="rId5"/>
    <sheet name="Global Marketplace" sheetId="9" r:id="rId6"/>
    <sheet name="Millions of Markets" sheetId="3" r:id="rId7"/>
    <sheet name="Naftastique" sheetId="10" r:id="rId8"/>
    <sheet name="One World Order" sheetId="8" r:id="rId9"/>
    <sheet name="All scenarios" sheetId="6" r:id="rId10"/>
    <sheet name="Segment Desc" sheetId="16" r:id="rId11"/>
    <sheet name="IndvQ1" sheetId="12" r:id="rId12"/>
    <sheet name="GroupQ1" sheetId="13" r:id="rId13"/>
    <sheet name="IndvQ2" sheetId="18" r:id="rId14"/>
    <sheet name="GroupQ2" sheetId="19" r:id="rId15"/>
    <sheet name="IndvQ3" sheetId="21" r:id="rId16"/>
    <sheet name="GroupQ3" sheetId="22" r:id="rId17"/>
  </sheets>
  <externalReferences>
    <externalReference r:id="rId18"/>
  </externalReferences>
  <calcPr calcId="145621" calcMode="autoNoTable"/>
</workbook>
</file>

<file path=xl/calcChain.xml><?xml version="1.0" encoding="utf-8"?>
<calcChain xmlns="http://schemas.openxmlformats.org/spreadsheetml/2006/main">
  <c r="AQ12" i="22" l="1"/>
  <c r="AK12" i="22"/>
  <c r="AQ11" i="22"/>
  <c r="AK11" i="22"/>
  <c r="AQ10" i="22"/>
  <c r="AK10" i="22"/>
  <c r="AQ9" i="22"/>
  <c r="AK9" i="22"/>
  <c r="AQ8" i="22"/>
  <c r="AK8" i="22"/>
  <c r="AQ7" i="22"/>
  <c r="AK7" i="22"/>
  <c r="AQ6" i="22"/>
  <c r="AK6" i="22"/>
  <c r="AQ5" i="22"/>
  <c r="AK5" i="22"/>
  <c r="AQ2" i="22"/>
  <c r="AK2" i="22"/>
  <c r="AE12" i="22"/>
  <c r="Y12" i="22"/>
  <c r="AE11" i="22"/>
  <c r="Y11" i="22"/>
  <c r="AE10" i="22"/>
  <c r="Y10" i="22"/>
  <c r="AE9" i="22"/>
  <c r="Y9" i="22"/>
  <c r="AE8" i="22"/>
  <c r="Y8" i="22"/>
  <c r="AE7" i="22"/>
  <c r="Y7" i="22"/>
  <c r="AE6" i="22"/>
  <c r="Y6" i="22"/>
  <c r="AE5" i="22"/>
  <c r="Y5" i="22"/>
  <c r="AE2" i="22"/>
  <c r="Y2" i="22"/>
  <c r="S12" i="22"/>
  <c r="M12" i="22"/>
  <c r="S11" i="22"/>
  <c r="M11" i="22"/>
  <c r="S10" i="22"/>
  <c r="M10" i="22"/>
  <c r="S9" i="22"/>
  <c r="M9" i="22"/>
  <c r="S8" i="22"/>
  <c r="M8" i="22"/>
  <c r="S7" i="22"/>
  <c r="M7" i="22"/>
  <c r="S6" i="22"/>
  <c r="M6" i="22"/>
  <c r="S5" i="22"/>
  <c r="M5" i="22"/>
  <c r="S2" i="22"/>
  <c r="M2" i="22"/>
  <c r="G2" i="22"/>
  <c r="A5" i="22"/>
  <c r="G5" i="22"/>
  <c r="A6" i="22"/>
  <c r="G6" i="22"/>
  <c r="A7" i="22"/>
  <c r="G7" i="22"/>
  <c r="A8" i="22"/>
  <c r="G8" i="22"/>
  <c r="A9" i="22"/>
  <c r="G9" i="22"/>
  <c r="A10" i="22"/>
  <c r="G10" i="22"/>
  <c r="A11" i="22"/>
  <c r="G11" i="22"/>
  <c r="A12" i="22"/>
  <c r="G12" i="22"/>
  <c r="A2" i="22"/>
  <c r="A20" i="21"/>
  <c r="A19" i="21"/>
  <c r="A18" i="21"/>
  <c r="A17" i="21"/>
  <c r="A16" i="21"/>
  <c r="A15" i="21"/>
  <c r="A14" i="21"/>
  <c r="A13" i="21"/>
  <c r="A12" i="21"/>
  <c r="A11" i="21"/>
  <c r="A10" i="21"/>
  <c r="A9" i="21"/>
  <c r="A8" i="21"/>
  <c r="A7" i="21"/>
  <c r="A6" i="21"/>
  <c r="A5" i="21"/>
  <c r="A2" i="21"/>
  <c r="T44" i="20"/>
  <c r="S44" i="20"/>
  <c r="R44" i="20"/>
  <c r="O44" i="20"/>
  <c r="N44" i="20"/>
  <c r="M44" i="20"/>
  <c r="J44" i="20"/>
  <c r="I44" i="20"/>
  <c r="H44" i="20"/>
  <c r="E44" i="20"/>
  <c r="D44" i="20"/>
  <c r="C44" i="20"/>
  <c r="A43" i="20"/>
  <c r="A42" i="20"/>
  <c r="A41" i="20"/>
  <c r="A40" i="20"/>
  <c r="A39" i="20"/>
  <c r="A38" i="20"/>
  <c r="A37" i="20"/>
  <c r="A36" i="20"/>
  <c r="A35" i="20"/>
  <c r="A34" i="20"/>
  <c r="A33" i="20"/>
  <c r="A32" i="20"/>
  <c r="A31" i="20"/>
  <c r="A30" i="20"/>
  <c r="A29" i="20"/>
  <c r="A28" i="20"/>
  <c r="A25" i="20"/>
  <c r="S21" i="20"/>
  <c r="R21" i="20"/>
  <c r="N21" i="20"/>
  <c r="M21" i="20"/>
  <c r="I21" i="20"/>
  <c r="H21" i="20"/>
  <c r="D21" i="20"/>
  <c r="C21" i="20"/>
  <c r="T20" i="20"/>
  <c r="O20" i="20"/>
  <c r="J20" i="20"/>
  <c r="E20" i="20"/>
  <c r="A20" i="20"/>
  <c r="T19" i="20"/>
  <c r="O19" i="20"/>
  <c r="J19" i="20"/>
  <c r="E19" i="20"/>
  <c r="A19" i="20"/>
  <c r="T18" i="20"/>
  <c r="O18" i="20"/>
  <c r="J18" i="20"/>
  <c r="E18" i="20"/>
  <c r="A18" i="20"/>
  <c r="T17" i="20"/>
  <c r="O17" i="20"/>
  <c r="J17" i="20"/>
  <c r="E17" i="20"/>
  <c r="A17" i="20"/>
  <c r="T16" i="20"/>
  <c r="O16" i="20"/>
  <c r="J16" i="20"/>
  <c r="E16" i="20"/>
  <c r="A16" i="20"/>
  <c r="T15" i="20"/>
  <c r="O15" i="20"/>
  <c r="J15" i="20"/>
  <c r="E15" i="20"/>
  <c r="A15" i="20"/>
  <c r="T14" i="20"/>
  <c r="O14" i="20"/>
  <c r="J14" i="20"/>
  <c r="E14" i="20"/>
  <c r="A14" i="20"/>
  <c r="T13" i="20"/>
  <c r="O13" i="20"/>
  <c r="J13" i="20"/>
  <c r="E13" i="20"/>
  <c r="A13" i="20"/>
  <c r="T12" i="20"/>
  <c r="O12" i="20"/>
  <c r="J12" i="20"/>
  <c r="E12" i="20"/>
  <c r="A12" i="20"/>
  <c r="T11" i="20"/>
  <c r="O11" i="20"/>
  <c r="J11" i="20"/>
  <c r="E11" i="20"/>
  <c r="A11" i="20"/>
  <c r="T10" i="20"/>
  <c r="O10" i="20"/>
  <c r="J10" i="20"/>
  <c r="E10" i="20"/>
  <c r="A10" i="20"/>
  <c r="T9" i="20"/>
  <c r="O9" i="20"/>
  <c r="J9" i="20"/>
  <c r="E9" i="20"/>
  <c r="A9" i="20"/>
  <c r="T8" i="20"/>
  <c r="O8" i="20"/>
  <c r="J8" i="20"/>
  <c r="E8" i="20"/>
  <c r="A8" i="20"/>
  <c r="T7" i="20"/>
  <c r="O7" i="20"/>
  <c r="J7" i="20"/>
  <c r="E7" i="20"/>
  <c r="A7" i="20"/>
  <c r="T6" i="20"/>
  <c r="O6" i="20"/>
  <c r="J6" i="20"/>
  <c r="E6" i="20"/>
  <c r="A6" i="20"/>
  <c r="T5" i="20"/>
  <c r="O5" i="20"/>
  <c r="J5" i="20"/>
  <c r="E5" i="20"/>
  <c r="A5" i="20"/>
  <c r="A1" i="20"/>
  <c r="AC2" i="19"/>
  <c r="Y2" i="19"/>
  <c r="U2" i="19"/>
  <c r="Q2" i="19"/>
  <c r="M2" i="19"/>
  <c r="I2" i="19"/>
  <c r="E2" i="19"/>
  <c r="A2" i="19"/>
  <c r="AC11" i="19"/>
  <c r="Y11" i="19"/>
  <c r="U11" i="19"/>
  <c r="Q11" i="19"/>
  <c r="M11" i="19"/>
  <c r="I11" i="19"/>
  <c r="E11" i="19"/>
  <c r="A11" i="19"/>
  <c r="AC10" i="19"/>
  <c r="Y10" i="19"/>
  <c r="U10" i="19"/>
  <c r="Q10" i="19"/>
  <c r="M10" i="19"/>
  <c r="I10" i="19"/>
  <c r="E10" i="19"/>
  <c r="A10" i="19"/>
  <c r="AC9" i="19"/>
  <c r="Y9" i="19"/>
  <c r="U9" i="19"/>
  <c r="Q9" i="19"/>
  <c r="M9" i="19"/>
  <c r="I9" i="19"/>
  <c r="E9" i="19"/>
  <c r="A9" i="19"/>
  <c r="AC8" i="19"/>
  <c r="Y8" i="19"/>
  <c r="U8" i="19"/>
  <c r="Q8" i="19"/>
  <c r="M8" i="19"/>
  <c r="I8" i="19"/>
  <c r="E8" i="19"/>
  <c r="A8" i="19"/>
  <c r="AC7" i="19"/>
  <c r="Y7" i="19"/>
  <c r="U7" i="19"/>
  <c r="Q7" i="19"/>
  <c r="M7" i="19"/>
  <c r="I7" i="19"/>
  <c r="E7" i="19"/>
  <c r="A7" i="19"/>
  <c r="AC6" i="19"/>
  <c r="Y6" i="19"/>
  <c r="U6" i="19"/>
  <c r="Q6" i="19"/>
  <c r="M6" i="19"/>
  <c r="I6" i="19"/>
  <c r="E6" i="19"/>
  <c r="A6" i="19"/>
  <c r="AC5" i="19"/>
  <c r="Y5" i="19"/>
  <c r="U5" i="19"/>
  <c r="Q5" i="19"/>
  <c r="M5" i="19"/>
  <c r="I5" i="19"/>
  <c r="E5" i="19"/>
  <c r="A5" i="19"/>
  <c r="AC4" i="19"/>
  <c r="Y4" i="19"/>
  <c r="U4" i="19"/>
  <c r="Q4" i="19"/>
  <c r="M4" i="19"/>
  <c r="I4" i="19"/>
  <c r="E4" i="19"/>
  <c r="A4" i="19"/>
  <c r="D20" i="18"/>
  <c r="C20" i="18"/>
  <c r="A2" i="18"/>
  <c r="A19" i="18"/>
  <c r="A18" i="18"/>
  <c r="A17" i="18"/>
  <c r="A16" i="18"/>
  <c r="A15" i="18"/>
  <c r="A14" i="18"/>
  <c r="A13" i="18"/>
  <c r="A12" i="18"/>
  <c r="A11" i="18"/>
  <c r="A10" i="18"/>
  <c r="A9" i="18"/>
  <c r="A8" i="18"/>
  <c r="A7" i="18"/>
  <c r="A6" i="18"/>
  <c r="A5" i="18"/>
  <c r="A4" i="18"/>
  <c r="A16" i="9" l="1"/>
  <c r="B16" i="9"/>
  <c r="C16" i="9"/>
  <c r="D16" i="9"/>
  <c r="A17" i="9"/>
  <c r="B17" i="9"/>
  <c r="C17" i="9"/>
  <c r="D17" i="9"/>
  <c r="A18" i="9"/>
  <c r="B18" i="9"/>
  <c r="C18" i="9"/>
  <c r="D18" i="9"/>
  <c r="A1" i="11"/>
  <c r="B5" i="16" l="1"/>
  <c r="B6" i="16"/>
  <c r="B7" i="16"/>
  <c r="B8" i="16"/>
  <c r="B9" i="16"/>
  <c r="B10" i="16"/>
  <c r="B11" i="16"/>
  <c r="B12" i="16"/>
  <c r="B13" i="16"/>
  <c r="B14" i="16"/>
  <c r="B15" i="16"/>
  <c r="B16" i="16"/>
  <c r="B17" i="16"/>
  <c r="B18" i="16"/>
  <c r="B19" i="16"/>
  <c r="B4" i="16"/>
  <c r="A1" i="16"/>
  <c r="A19" i="16"/>
  <c r="A18" i="16"/>
  <c r="A17" i="16"/>
  <c r="A16" i="16"/>
  <c r="A15" i="16"/>
  <c r="A14" i="16"/>
  <c r="A13" i="16"/>
  <c r="A12" i="16"/>
  <c r="A11" i="16"/>
  <c r="A10" i="16"/>
  <c r="A9" i="16"/>
  <c r="A8" i="16"/>
  <c r="A7" i="16"/>
  <c r="A6" i="16"/>
  <c r="A5" i="16"/>
  <c r="A4" i="16"/>
  <c r="A6" i="14"/>
  <c r="B6" i="14"/>
  <c r="A7" i="14"/>
  <c r="B7" i="14"/>
  <c r="A8" i="14"/>
  <c r="B8" i="14"/>
  <c r="A9" i="14"/>
  <c r="B9" i="14"/>
  <c r="A10" i="14"/>
  <c r="B10" i="14"/>
  <c r="A11" i="14"/>
  <c r="B11" i="14"/>
  <c r="A12" i="14"/>
  <c r="B12" i="14"/>
  <c r="A13" i="14"/>
  <c r="B13" i="14"/>
  <c r="A14" i="14"/>
  <c r="B14" i="14"/>
  <c r="A15" i="14"/>
  <c r="B15" i="14"/>
  <c r="A16" i="14"/>
  <c r="B16" i="14"/>
  <c r="A17" i="14"/>
  <c r="B17" i="14"/>
  <c r="A18" i="14"/>
  <c r="B18" i="14"/>
  <c r="A19" i="14"/>
  <c r="B19" i="14"/>
  <c r="A20" i="14"/>
  <c r="B20" i="14"/>
  <c r="C4" i="8"/>
  <c r="D4" i="8"/>
  <c r="C5" i="8"/>
  <c r="D5" i="8"/>
  <c r="C6" i="8"/>
  <c r="D6" i="8"/>
  <c r="C7" i="8"/>
  <c r="D7" i="8"/>
  <c r="C8" i="8"/>
  <c r="D8" i="8"/>
  <c r="C9" i="8"/>
  <c r="D9" i="8"/>
  <c r="C10" i="8"/>
  <c r="D10" i="8"/>
  <c r="C11" i="8"/>
  <c r="D11" i="8"/>
  <c r="C12" i="8"/>
  <c r="D12" i="8"/>
  <c r="C13" i="8"/>
  <c r="D13" i="8"/>
  <c r="C14" i="8"/>
  <c r="D14" i="8"/>
  <c r="C15" i="8"/>
  <c r="D15" i="8"/>
  <c r="C16" i="8"/>
  <c r="D16" i="8"/>
  <c r="C17" i="8"/>
  <c r="D17" i="8"/>
  <c r="C18" i="8"/>
  <c r="D18" i="8"/>
  <c r="D3" i="8"/>
  <c r="C3" i="8"/>
  <c r="C4" i="10"/>
  <c r="D4" i="10"/>
  <c r="C5" i="10"/>
  <c r="D5" i="10"/>
  <c r="C6" i="10"/>
  <c r="D6" i="10"/>
  <c r="C7" i="10"/>
  <c r="D7" i="10"/>
  <c r="C8" i="10"/>
  <c r="D8" i="10"/>
  <c r="C9" i="10"/>
  <c r="D9" i="10"/>
  <c r="C10" i="10"/>
  <c r="D10" i="10"/>
  <c r="C11" i="10"/>
  <c r="D11" i="10"/>
  <c r="C12" i="10"/>
  <c r="D12" i="10"/>
  <c r="C13" i="10"/>
  <c r="D13" i="10"/>
  <c r="C14" i="10"/>
  <c r="D14" i="10"/>
  <c r="C15" i="10"/>
  <c r="D15" i="10"/>
  <c r="C16" i="10"/>
  <c r="D16" i="10"/>
  <c r="C17" i="10"/>
  <c r="D17" i="10"/>
  <c r="C18" i="10"/>
  <c r="D18" i="10"/>
  <c r="D3" i="10"/>
  <c r="C3" i="10"/>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D3" i="3"/>
  <c r="C3" i="3"/>
  <c r="C4" i="9"/>
  <c r="D4" i="9"/>
  <c r="C5" i="9"/>
  <c r="D5" i="9"/>
  <c r="C6" i="9"/>
  <c r="D6" i="9"/>
  <c r="C7" i="9"/>
  <c r="D7" i="9"/>
  <c r="C8" i="9"/>
  <c r="D8" i="9"/>
  <c r="C9" i="9"/>
  <c r="D9" i="9"/>
  <c r="C10" i="9"/>
  <c r="D10" i="9"/>
  <c r="C11" i="9"/>
  <c r="D11" i="9"/>
  <c r="C12" i="9"/>
  <c r="D12" i="9"/>
  <c r="C13" i="9"/>
  <c r="D13" i="9"/>
  <c r="C14" i="9"/>
  <c r="D14" i="9"/>
  <c r="C15" i="9"/>
  <c r="D15" i="9"/>
  <c r="D3" i="9"/>
  <c r="C3" i="9"/>
  <c r="B5" i="14"/>
  <c r="A5" i="14"/>
  <c r="A1" i="14"/>
  <c r="Q21" i="14"/>
  <c r="P21" i="14"/>
  <c r="M21" i="14"/>
  <c r="L21" i="14"/>
  <c r="I21" i="14"/>
  <c r="H21" i="14"/>
  <c r="E21" i="14"/>
  <c r="D21" i="14"/>
  <c r="V11" i="13"/>
  <c r="S11" i="13"/>
  <c r="V10" i="13"/>
  <c r="S10" i="13"/>
  <c r="V9" i="13"/>
  <c r="S9" i="13"/>
  <c r="V8" i="13"/>
  <c r="S8" i="13"/>
  <c r="V7" i="13"/>
  <c r="S7" i="13"/>
  <c r="V6" i="13"/>
  <c r="S6" i="13"/>
  <c r="V5" i="13"/>
  <c r="S5" i="13"/>
  <c r="V4" i="13"/>
  <c r="S4" i="13"/>
  <c r="V2" i="13"/>
  <c r="S2" i="13"/>
  <c r="P11" i="13"/>
  <c r="M11" i="13"/>
  <c r="P10" i="13"/>
  <c r="M10" i="13"/>
  <c r="P9" i="13"/>
  <c r="M9" i="13"/>
  <c r="P8" i="13"/>
  <c r="M8" i="13"/>
  <c r="P7" i="13"/>
  <c r="M7" i="13"/>
  <c r="P6" i="13"/>
  <c r="M6" i="13"/>
  <c r="P5" i="13"/>
  <c r="M5" i="13"/>
  <c r="P4" i="13"/>
  <c r="M4" i="13"/>
  <c r="P2" i="13"/>
  <c r="M2" i="13"/>
  <c r="J11" i="13"/>
  <c r="G11" i="13"/>
  <c r="J10" i="13"/>
  <c r="G10" i="13"/>
  <c r="J9" i="13"/>
  <c r="G9" i="13"/>
  <c r="J8" i="13"/>
  <c r="G8" i="13"/>
  <c r="J7" i="13"/>
  <c r="G7" i="13"/>
  <c r="J6" i="13"/>
  <c r="G6" i="13"/>
  <c r="J5" i="13"/>
  <c r="G5" i="13"/>
  <c r="J4" i="13"/>
  <c r="G4" i="13"/>
  <c r="J2" i="13"/>
  <c r="G2" i="13"/>
  <c r="D11" i="13"/>
  <c r="A11" i="13"/>
  <c r="D10" i="13"/>
  <c r="A10" i="13"/>
  <c r="D9" i="13"/>
  <c r="A9" i="13"/>
  <c r="D8" i="13"/>
  <c r="A8" i="13"/>
  <c r="D7" i="13"/>
  <c r="A7" i="13"/>
  <c r="D6" i="13"/>
  <c r="A6" i="13"/>
  <c r="D5" i="13"/>
  <c r="A5" i="13"/>
  <c r="D4" i="13"/>
  <c r="A4" i="13"/>
  <c r="D2" i="13"/>
  <c r="A2" i="13"/>
  <c r="A5" i="12"/>
  <c r="A6" i="12"/>
  <c r="A7" i="12"/>
  <c r="A8" i="12"/>
  <c r="A9" i="12"/>
  <c r="A10" i="12"/>
  <c r="A11" i="12"/>
  <c r="A12" i="12"/>
  <c r="A13" i="12"/>
  <c r="A14" i="12"/>
  <c r="A15" i="12"/>
  <c r="A16" i="12"/>
  <c r="A17" i="12"/>
  <c r="A18" i="12"/>
  <c r="A19" i="12"/>
  <c r="A4" i="12"/>
  <c r="A2" i="12"/>
  <c r="E16" i="9" l="1"/>
  <c r="E17" i="9"/>
  <c r="E18" i="9"/>
  <c r="A16" i="11"/>
  <c r="A17" i="11"/>
  <c r="A18" i="11"/>
  <c r="A19" i="11"/>
  <c r="A20" i="11"/>
  <c r="A6" i="11"/>
  <c r="A7" i="11"/>
  <c r="A8" i="11"/>
  <c r="A9" i="11"/>
  <c r="A10" i="11"/>
  <c r="A11" i="11"/>
  <c r="A12" i="11"/>
  <c r="A13" i="11"/>
  <c r="A14" i="11"/>
  <c r="A15" i="11"/>
  <c r="A5" i="11"/>
  <c r="A8" i="6" l="1"/>
  <c r="A9" i="6"/>
  <c r="A10" i="6"/>
  <c r="A11" i="6"/>
  <c r="A12" i="6"/>
  <c r="A13" i="6"/>
  <c r="A14" i="6"/>
  <c r="A15" i="6"/>
  <c r="A16" i="6"/>
  <c r="A17" i="6"/>
  <c r="A18" i="6"/>
  <c r="A19" i="6"/>
  <c r="A20" i="6"/>
  <c r="A21" i="6"/>
  <c r="A22" i="6"/>
  <c r="A4" i="8"/>
  <c r="B4" i="8"/>
  <c r="A5" i="8"/>
  <c r="B5" i="8"/>
  <c r="A6" i="8"/>
  <c r="B6" i="8"/>
  <c r="A7" i="8"/>
  <c r="B7" i="8"/>
  <c r="A8" i="8"/>
  <c r="B8" i="8"/>
  <c r="A9" i="8"/>
  <c r="B9" i="8"/>
  <c r="A10" i="8"/>
  <c r="B10" i="8"/>
  <c r="A11" i="8"/>
  <c r="B11" i="8"/>
  <c r="A12" i="8"/>
  <c r="B12" i="8"/>
  <c r="A13" i="8"/>
  <c r="B13" i="8"/>
  <c r="A14" i="8"/>
  <c r="B14" i="8"/>
  <c r="A15" i="8"/>
  <c r="B15" i="8"/>
  <c r="A16" i="8"/>
  <c r="B16" i="8"/>
  <c r="A17" i="8"/>
  <c r="B17" i="8"/>
  <c r="A18" i="8"/>
  <c r="B18" i="8"/>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5" i="3"/>
  <c r="B5" i="3"/>
  <c r="A6" i="3"/>
  <c r="B6" i="3"/>
  <c r="A7" i="3"/>
  <c r="B7" i="3"/>
  <c r="A8" i="3"/>
  <c r="B8" i="3"/>
  <c r="A9" i="3"/>
  <c r="B9" i="3"/>
  <c r="A10" i="3"/>
  <c r="B10" i="3"/>
  <c r="A11" i="3"/>
  <c r="B11" i="3"/>
  <c r="A12" i="3"/>
  <c r="B12" i="3"/>
  <c r="A13" i="3"/>
  <c r="B13" i="3"/>
  <c r="A14" i="3"/>
  <c r="B14" i="3"/>
  <c r="A15" i="3"/>
  <c r="B15" i="3"/>
  <c r="A16" i="3"/>
  <c r="B16" i="3"/>
  <c r="A17" i="3"/>
  <c r="B17" i="3"/>
  <c r="A18" i="3"/>
  <c r="B18" i="3"/>
  <c r="A5" i="9" l="1"/>
  <c r="B5" i="9"/>
  <c r="A6" i="9"/>
  <c r="B6" i="9"/>
  <c r="A7" i="9"/>
  <c r="B7" i="9"/>
  <c r="A8" i="9"/>
  <c r="B8" i="9"/>
  <c r="A9" i="9"/>
  <c r="B9" i="9"/>
  <c r="A10" i="9"/>
  <c r="B10" i="9"/>
  <c r="A11" i="9"/>
  <c r="B11" i="9"/>
  <c r="A12" i="9"/>
  <c r="B12" i="9"/>
  <c r="A13" i="9"/>
  <c r="B13" i="9"/>
  <c r="A14" i="9"/>
  <c r="B14" i="9"/>
  <c r="A15" i="9"/>
  <c r="B15" i="9"/>
  <c r="N21" i="11" l="1"/>
  <c r="H21" i="11"/>
  <c r="S21" i="11"/>
  <c r="T21" i="11"/>
  <c r="O21" i="11"/>
  <c r="J21" i="11"/>
  <c r="R21" i="11"/>
  <c r="M21" i="11"/>
  <c r="C21" i="11" l="1"/>
  <c r="I21" i="11"/>
  <c r="E21" i="11"/>
  <c r="D21" i="11"/>
  <c r="B3" i="10"/>
  <c r="A3" i="10"/>
  <c r="H2" i="10"/>
  <c r="G2" i="10"/>
  <c r="F2" i="10"/>
  <c r="C31" i="1" l="1"/>
  <c r="C29" i="1"/>
  <c r="C27" i="1"/>
  <c r="B4" i="9"/>
  <c r="A4" i="9"/>
  <c r="B3" i="9"/>
  <c r="A3" i="9"/>
  <c r="H2" i="9"/>
  <c r="G2" i="9"/>
  <c r="F2" i="9"/>
  <c r="F17" i="9" l="1"/>
  <c r="F18" i="9"/>
  <c r="F16" i="9"/>
  <c r="H16" i="9" s="1"/>
  <c r="L16" i="9" s="1"/>
  <c r="G16" i="9"/>
  <c r="K16" i="9" s="1"/>
  <c r="G18" i="9"/>
  <c r="K18" i="9" s="1"/>
  <c r="G17" i="9"/>
  <c r="K17" i="9" s="1"/>
  <c r="F11" i="9"/>
  <c r="F13" i="9"/>
  <c r="F9" i="9"/>
  <c r="G9" i="9"/>
  <c r="K9" i="9" s="1"/>
  <c r="G12" i="9"/>
  <c r="K12" i="9" s="1"/>
  <c r="G14" i="9"/>
  <c r="K14" i="9" s="1"/>
  <c r="G6" i="9"/>
  <c r="K6" i="9" s="1"/>
  <c r="G8" i="9"/>
  <c r="K8" i="9" s="1"/>
  <c r="G10" i="9"/>
  <c r="K10" i="9" s="1"/>
  <c r="G11" i="9"/>
  <c r="K11" i="9" s="1"/>
  <c r="G13" i="9"/>
  <c r="K13" i="9" s="1"/>
  <c r="G15" i="9"/>
  <c r="K15" i="9" s="1"/>
  <c r="F3" i="9"/>
  <c r="H18" i="9" l="1"/>
  <c r="L18" i="9" s="1"/>
  <c r="I18" i="9"/>
  <c r="M18" i="9" s="1"/>
  <c r="J18" i="9"/>
  <c r="J16" i="9"/>
  <c r="I16" i="9"/>
  <c r="M16" i="9" s="1"/>
  <c r="H17" i="9"/>
  <c r="L17" i="9" s="1"/>
  <c r="I17" i="9"/>
  <c r="M17" i="9" s="1"/>
  <c r="J17" i="9"/>
  <c r="G7" i="9"/>
  <c r="K7" i="9" s="1"/>
  <c r="G17" i="10"/>
  <c r="G12" i="10"/>
  <c r="G10" i="10"/>
  <c r="K10" i="10" s="1"/>
  <c r="G16" i="10"/>
  <c r="G15" i="10"/>
  <c r="G11" i="10"/>
  <c r="G7" i="10"/>
  <c r="G5" i="10"/>
  <c r="G6" i="10"/>
  <c r="K6" i="10" s="1"/>
  <c r="F12" i="9"/>
  <c r="H12" i="9" s="1"/>
  <c r="L12" i="9" s="1"/>
  <c r="F7" i="9"/>
  <c r="F15" i="9"/>
  <c r="H15" i="9" s="1"/>
  <c r="L15" i="9" s="1"/>
  <c r="H11" i="9"/>
  <c r="L11" i="9" s="1"/>
  <c r="J11" i="9"/>
  <c r="I11" i="9"/>
  <c r="F8" i="9"/>
  <c r="F14" i="9"/>
  <c r="H14" i="9" s="1"/>
  <c r="L14" i="9" s="1"/>
  <c r="H9" i="9"/>
  <c r="L9" i="9" s="1"/>
  <c r="J9" i="9"/>
  <c r="G5" i="9"/>
  <c r="K5" i="9" s="1"/>
  <c r="F5" i="9"/>
  <c r="H13" i="9"/>
  <c r="L13" i="9" s="1"/>
  <c r="J13" i="9"/>
  <c r="F10" i="9"/>
  <c r="F6" i="9"/>
  <c r="G3" i="9"/>
  <c r="K3" i="9" s="1"/>
  <c r="E15" i="9"/>
  <c r="E14" i="9"/>
  <c r="E12" i="9"/>
  <c r="E13" i="9"/>
  <c r="E11" i="9"/>
  <c r="E9" i="9"/>
  <c r="E7" i="9"/>
  <c r="E6" i="9"/>
  <c r="E5" i="9"/>
  <c r="E10" i="9"/>
  <c r="E8" i="9"/>
  <c r="F4" i="9"/>
  <c r="J4" i="9" s="1"/>
  <c r="G4" i="9"/>
  <c r="K4" i="9" s="1"/>
  <c r="E3" i="9"/>
  <c r="E4" i="9"/>
  <c r="J3" i="9"/>
  <c r="H3" i="9" l="1"/>
  <c r="L3" i="9" s="1"/>
  <c r="H5" i="9"/>
  <c r="L5" i="9" s="1"/>
  <c r="G4" i="8"/>
  <c r="K4" i="8" s="1"/>
  <c r="G5" i="8"/>
  <c r="K5" i="8" s="1"/>
  <c r="G7" i="8"/>
  <c r="K7" i="8" s="1"/>
  <c r="G9" i="8"/>
  <c r="K9" i="8" s="1"/>
  <c r="G11" i="8"/>
  <c r="K11" i="8" s="1"/>
  <c r="G16" i="8"/>
  <c r="K16" i="8" s="1"/>
  <c r="G17" i="8"/>
  <c r="K17" i="8" s="1"/>
  <c r="G8" i="8"/>
  <c r="K8" i="8" s="1"/>
  <c r="G12" i="8"/>
  <c r="K12" i="8" s="1"/>
  <c r="G13" i="8"/>
  <c r="K13" i="8" s="1"/>
  <c r="G15" i="8"/>
  <c r="K15" i="8" s="1"/>
  <c r="M11" i="9"/>
  <c r="B15" i="6"/>
  <c r="K5" i="10"/>
  <c r="K7" i="10"/>
  <c r="K11" i="10"/>
  <c r="K15" i="10"/>
  <c r="K16" i="10"/>
  <c r="K12" i="10"/>
  <c r="K17" i="10"/>
  <c r="G5" i="3"/>
  <c r="K5" i="3" s="1"/>
  <c r="G11" i="3"/>
  <c r="K11" i="3" s="1"/>
  <c r="G17" i="3"/>
  <c r="K17" i="3" s="1"/>
  <c r="G8" i="3"/>
  <c r="K8" i="3" s="1"/>
  <c r="G14" i="3"/>
  <c r="K14" i="3" s="1"/>
  <c r="I13" i="9"/>
  <c r="I9" i="9"/>
  <c r="J6" i="9"/>
  <c r="J10" i="9"/>
  <c r="J8" i="9"/>
  <c r="J7" i="9"/>
  <c r="I7" i="9"/>
  <c r="H6" i="9"/>
  <c r="L6" i="9" s="1"/>
  <c r="H10" i="9"/>
  <c r="L10" i="9" s="1"/>
  <c r="J5" i="9"/>
  <c r="I5" i="9"/>
  <c r="J14" i="9"/>
  <c r="I14" i="9"/>
  <c r="H8" i="9"/>
  <c r="L8" i="9" s="1"/>
  <c r="I15" i="9"/>
  <c r="J15" i="9"/>
  <c r="H7" i="9"/>
  <c r="L7" i="9" s="1"/>
  <c r="J12" i="9"/>
  <c r="I12" i="9"/>
  <c r="I3" i="9"/>
  <c r="H4" i="9"/>
  <c r="L4" i="9" s="1"/>
  <c r="B22" i="6" l="1"/>
  <c r="M12" i="9"/>
  <c r="B16" i="6"/>
  <c r="M15" i="9"/>
  <c r="B19" i="6"/>
  <c r="M14" i="9"/>
  <c r="B18" i="6"/>
  <c r="M5" i="9"/>
  <c r="B9" i="6"/>
  <c r="M7" i="9"/>
  <c r="B11" i="6"/>
  <c r="M13" i="9"/>
  <c r="B17" i="6"/>
  <c r="B20" i="6"/>
  <c r="M9" i="9"/>
  <c r="B13" i="6"/>
  <c r="H15" i="6"/>
  <c r="I15" i="6"/>
  <c r="G15" i="6"/>
  <c r="G6" i="3"/>
  <c r="K6" i="3" s="1"/>
  <c r="G9" i="3"/>
  <c r="K9" i="3" s="1"/>
  <c r="G13" i="3"/>
  <c r="K13" i="3" s="1"/>
  <c r="G15" i="3"/>
  <c r="K15" i="3" s="1"/>
  <c r="G18" i="3"/>
  <c r="K18" i="3" s="1"/>
  <c r="G7" i="3"/>
  <c r="K7" i="3" s="1"/>
  <c r="G10" i="3"/>
  <c r="K10" i="3" s="1"/>
  <c r="G12" i="3"/>
  <c r="K12" i="3" s="1"/>
  <c r="G16" i="3"/>
  <c r="K16" i="3" s="1"/>
  <c r="I8" i="9"/>
  <c r="I10" i="9"/>
  <c r="I6" i="9"/>
  <c r="B7" i="6"/>
  <c r="M3" i="9"/>
  <c r="I4" i="9"/>
  <c r="B8" i="6" s="1"/>
  <c r="B3" i="8"/>
  <c r="A3" i="8"/>
  <c r="H2" i="8"/>
  <c r="G2" i="8"/>
  <c r="F2" i="8"/>
  <c r="B4" i="3"/>
  <c r="A4" i="3"/>
  <c r="B3" i="3"/>
  <c r="A3" i="3"/>
  <c r="A7" i="6"/>
  <c r="H2" i="3"/>
  <c r="G2" i="3"/>
  <c r="F2" i="3"/>
  <c r="H7" i="6" l="1"/>
  <c r="I7" i="6"/>
  <c r="G7" i="6"/>
  <c r="I8" i="6"/>
  <c r="G8" i="6"/>
  <c r="H8" i="6"/>
  <c r="M6" i="9"/>
  <c r="B10" i="6"/>
  <c r="B21" i="6"/>
  <c r="F15" i="10"/>
  <c r="E15" i="10"/>
  <c r="H15" i="10"/>
  <c r="L15" i="10" s="1"/>
  <c r="F11" i="10"/>
  <c r="E11" i="10"/>
  <c r="H11" i="10"/>
  <c r="L11" i="10" s="1"/>
  <c r="F7" i="10"/>
  <c r="E7" i="10"/>
  <c r="H7" i="10"/>
  <c r="L7" i="10" s="1"/>
  <c r="F17" i="10"/>
  <c r="E17" i="10"/>
  <c r="H17" i="10"/>
  <c r="L17" i="10" s="1"/>
  <c r="F13" i="10"/>
  <c r="E13" i="10"/>
  <c r="G13" i="10"/>
  <c r="F9" i="10"/>
  <c r="E9" i="10"/>
  <c r="G9" i="10"/>
  <c r="E4" i="10"/>
  <c r="F5" i="10"/>
  <c r="H5" i="10" s="1"/>
  <c r="L5" i="10" s="1"/>
  <c r="I20" i="6"/>
  <c r="G20" i="6"/>
  <c r="H20" i="6"/>
  <c r="H17" i="6"/>
  <c r="I17" i="6"/>
  <c r="G17" i="6"/>
  <c r="H11" i="6"/>
  <c r="I11" i="6"/>
  <c r="G11" i="6"/>
  <c r="H9" i="6"/>
  <c r="I9" i="6"/>
  <c r="G9" i="6"/>
  <c r="I18" i="6"/>
  <c r="G18" i="6"/>
  <c r="H18" i="6"/>
  <c r="H19" i="6"/>
  <c r="I19" i="6"/>
  <c r="G19" i="6"/>
  <c r="I16" i="6"/>
  <c r="G16" i="6"/>
  <c r="H16" i="6"/>
  <c r="I22" i="6"/>
  <c r="G22" i="6"/>
  <c r="H22" i="6"/>
  <c r="M10" i="9"/>
  <c r="B14" i="6"/>
  <c r="M8" i="9"/>
  <c r="B12" i="6"/>
  <c r="H13" i="6"/>
  <c r="I13" i="6"/>
  <c r="G13" i="6"/>
  <c r="E14" i="10"/>
  <c r="F16" i="10"/>
  <c r="E16" i="10"/>
  <c r="H16" i="10"/>
  <c r="L16" i="10" s="1"/>
  <c r="E10" i="10"/>
  <c r="F12" i="10"/>
  <c r="H12" i="10" s="1"/>
  <c r="L12" i="10" s="1"/>
  <c r="E6" i="10"/>
  <c r="F8" i="10"/>
  <c r="G8" i="10"/>
  <c r="E18" i="10"/>
  <c r="F18" i="10"/>
  <c r="G18" i="10"/>
  <c r="K18" i="10" s="1"/>
  <c r="E12" i="10"/>
  <c r="F14" i="10"/>
  <c r="G14" i="10"/>
  <c r="K14" i="10" s="1"/>
  <c r="E8" i="10"/>
  <c r="F10" i="10"/>
  <c r="H10" i="10" s="1"/>
  <c r="L10" i="10" s="1"/>
  <c r="E5" i="10"/>
  <c r="F6" i="10"/>
  <c r="H6" i="10" s="1"/>
  <c r="L6" i="10" s="1"/>
  <c r="F4" i="10"/>
  <c r="G4" i="10"/>
  <c r="K4" i="10" s="1"/>
  <c r="F14" i="3"/>
  <c r="F10" i="3"/>
  <c r="H10" i="3" s="1"/>
  <c r="L10" i="3" s="1"/>
  <c r="F7" i="3"/>
  <c r="H7" i="3" s="1"/>
  <c r="L7" i="3" s="1"/>
  <c r="F18" i="3"/>
  <c r="H18" i="3" s="1"/>
  <c r="L18" i="3" s="1"/>
  <c r="F15" i="3"/>
  <c r="F11" i="3"/>
  <c r="H11" i="3" s="1"/>
  <c r="L11" i="3" s="1"/>
  <c r="F6" i="3"/>
  <c r="H6" i="3" s="1"/>
  <c r="L6" i="3" s="1"/>
  <c r="F16" i="3"/>
  <c r="F12" i="3"/>
  <c r="H12" i="3" s="1"/>
  <c r="L12" i="3" s="1"/>
  <c r="F8" i="3"/>
  <c r="H8" i="3" s="1"/>
  <c r="L8" i="3" s="1"/>
  <c r="F5" i="3"/>
  <c r="J5" i="3" s="1"/>
  <c r="F17" i="3"/>
  <c r="F13" i="3"/>
  <c r="F9" i="3"/>
  <c r="H9" i="3" s="1"/>
  <c r="L9" i="3" s="1"/>
  <c r="F18" i="8"/>
  <c r="G18" i="8"/>
  <c r="K18" i="8" s="1"/>
  <c r="G14" i="8"/>
  <c r="K14" i="8" s="1"/>
  <c r="F14" i="8"/>
  <c r="F12" i="8"/>
  <c r="G10" i="8"/>
  <c r="K10" i="8" s="1"/>
  <c r="F10" i="8"/>
  <c r="F8" i="8"/>
  <c r="F4" i="8"/>
  <c r="H4" i="8" s="1"/>
  <c r="L4" i="8" s="1"/>
  <c r="F15" i="8"/>
  <c r="H15" i="8" s="1"/>
  <c r="L15" i="8" s="1"/>
  <c r="F16" i="8"/>
  <c r="F13" i="8"/>
  <c r="H13" i="8" s="1"/>
  <c r="L13" i="8" s="1"/>
  <c r="F11" i="8"/>
  <c r="H11" i="8" s="1"/>
  <c r="L11" i="8" s="1"/>
  <c r="F9" i="8"/>
  <c r="H9" i="8" s="1"/>
  <c r="L9" i="8" s="1"/>
  <c r="F7" i="8"/>
  <c r="H7" i="8" s="1"/>
  <c r="L7" i="8" s="1"/>
  <c r="F5" i="8"/>
  <c r="H5" i="8" s="1"/>
  <c r="L5" i="8" s="1"/>
  <c r="F17" i="8"/>
  <c r="H17" i="8" s="1"/>
  <c r="L17" i="8" s="1"/>
  <c r="G6" i="8"/>
  <c r="K6" i="8" s="1"/>
  <c r="F6" i="8"/>
  <c r="M4" i="9"/>
  <c r="F3" i="10"/>
  <c r="E3" i="10"/>
  <c r="G3" i="10"/>
  <c r="K3" i="10" s="1"/>
  <c r="H18" i="8" l="1"/>
  <c r="L18" i="8" s="1"/>
  <c r="H4" i="10"/>
  <c r="L4" i="10" s="1"/>
  <c r="J4" i="10"/>
  <c r="I4" i="10"/>
  <c r="J6" i="10"/>
  <c r="I6" i="10"/>
  <c r="I10" i="10"/>
  <c r="J10" i="10"/>
  <c r="H14" i="10"/>
  <c r="L14" i="10" s="1"/>
  <c r="J14" i="10"/>
  <c r="I14" i="10"/>
  <c r="H18" i="10"/>
  <c r="L18" i="10" s="1"/>
  <c r="J18" i="10"/>
  <c r="I18" i="10"/>
  <c r="H8" i="10"/>
  <c r="L8" i="10" s="1"/>
  <c r="K8" i="10"/>
  <c r="J12" i="10"/>
  <c r="I12" i="10"/>
  <c r="J16" i="10"/>
  <c r="I16" i="10"/>
  <c r="J5" i="10"/>
  <c r="I5" i="10"/>
  <c r="H9" i="10"/>
  <c r="L9" i="10" s="1"/>
  <c r="K9" i="10"/>
  <c r="J9" i="10"/>
  <c r="J17" i="10"/>
  <c r="I17" i="10"/>
  <c r="J11" i="10"/>
  <c r="I11" i="10"/>
  <c r="H21" i="6"/>
  <c r="I21" i="6"/>
  <c r="G21" i="6"/>
  <c r="I10" i="6"/>
  <c r="G10" i="6"/>
  <c r="H10" i="6"/>
  <c r="J8" i="10"/>
  <c r="I8" i="10"/>
  <c r="I12" i="6"/>
  <c r="G12" i="6"/>
  <c r="H12" i="6"/>
  <c r="I14" i="6"/>
  <c r="G14" i="6"/>
  <c r="H14" i="6"/>
  <c r="H13" i="10"/>
  <c r="L13" i="10" s="1"/>
  <c r="K13" i="10"/>
  <c r="J13" i="10"/>
  <c r="J7" i="10"/>
  <c r="I7" i="10"/>
  <c r="J15" i="10"/>
  <c r="I15" i="10"/>
  <c r="J17" i="3"/>
  <c r="H16" i="3"/>
  <c r="L16" i="3" s="1"/>
  <c r="J16" i="3"/>
  <c r="J15" i="3"/>
  <c r="I9" i="3"/>
  <c r="J9" i="3"/>
  <c r="H13" i="3"/>
  <c r="L13" i="3" s="1"/>
  <c r="J13" i="3"/>
  <c r="I13" i="3"/>
  <c r="H17" i="3"/>
  <c r="L17" i="3" s="1"/>
  <c r="H5" i="3"/>
  <c r="I8" i="3"/>
  <c r="J8" i="3"/>
  <c r="I6" i="3"/>
  <c r="J6" i="3"/>
  <c r="I11" i="3"/>
  <c r="J11" i="3"/>
  <c r="H15" i="3"/>
  <c r="L15" i="3" s="1"/>
  <c r="I12" i="3"/>
  <c r="J12" i="3"/>
  <c r="J18" i="3"/>
  <c r="I18" i="3"/>
  <c r="I7" i="3"/>
  <c r="J7" i="3"/>
  <c r="I10" i="3"/>
  <c r="J10" i="3"/>
  <c r="H14" i="3"/>
  <c r="L14" i="3" s="1"/>
  <c r="J14" i="3"/>
  <c r="H14" i="8"/>
  <c r="L14" i="8" s="1"/>
  <c r="H6" i="8"/>
  <c r="L6" i="8" s="1"/>
  <c r="H10" i="8"/>
  <c r="L10" i="8" s="1"/>
  <c r="J17" i="8"/>
  <c r="I17" i="8"/>
  <c r="J6" i="8"/>
  <c r="J5" i="8"/>
  <c r="I5" i="8"/>
  <c r="J9" i="8"/>
  <c r="I9" i="8"/>
  <c r="J13" i="8"/>
  <c r="I13" i="8"/>
  <c r="H8" i="8"/>
  <c r="L8" i="8" s="1"/>
  <c r="J8" i="8"/>
  <c r="H12" i="8"/>
  <c r="L12" i="8" s="1"/>
  <c r="J12" i="8"/>
  <c r="I14" i="8"/>
  <c r="J14" i="8"/>
  <c r="J7" i="8"/>
  <c r="I7" i="8"/>
  <c r="J11" i="8"/>
  <c r="I11" i="8"/>
  <c r="J16" i="8"/>
  <c r="H16" i="8"/>
  <c r="L16" i="8" s="1"/>
  <c r="I15" i="8"/>
  <c r="J15" i="8"/>
  <c r="J4" i="8"/>
  <c r="I4" i="8"/>
  <c r="J10" i="8"/>
  <c r="J18" i="8"/>
  <c r="I18" i="8"/>
  <c r="H3" i="10"/>
  <c r="L3" i="10" s="1"/>
  <c r="J3" i="10"/>
  <c r="G3" i="8"/>
  <c r="K3" i="8" s="1"/>
  <c r="I10" i="8" l="1"/>
  <c r="M10" i="8" s="1"/>
  <c r="M18" i="8"/>
  <c r="E22" i="6"/>
  <c r="M4" i="8"/>
  <c r="E8" i="6"/>
  <c r="M11" i="8"/>
  <c r="E15" i="6"/>
  <c r="M7" i="8"/>
  <c r="E11" i="6"/>
  <c r="M13" i="8"/>
  <c r="E17" i="6"/>
  <c r="M9" i="8"/>
  <c r="E13" i="6"/>
  <c r="M5" i="8"/>
  <c r="E9" i="6"/>
  <c r="D19" i="6"/>
  <c r="M15" i="10"/>
  <c r="D11" i="6"/>
  <c r="M7" i="10"/>
  <c r="I13" i="10"/>
  <c r="M8" i="10"/>
  <c r="D12" i="6"/>
  <c r="D15" i="6"/>
  <c r="M11" i="10"/>
  <c r="M17" i="10"/>
  <c r="D21" i="6"/>
  <c r="I9" i="10"/>
  <c r="D9" i="6"/>
  <c r="M5" i="10"/>
  <c r="D20" i="6"/>
  <c r="M16" i="10"/>
  <c r="D16" i="6"/>
  <c r="M12" i="10"/>
  <c r="D22" i="6"/>
  <c r="M18" i="10"/>
  <c r="D10" i="6"/>
  <c r="M6" i="10"/>
  <c r="D8" i="6"/>
  <c r="M4" i="10"/>
  <c r="M15" i="8"/>
  <c r="E19" i="6"/>
  <c r="M14" i="8"/>
  <c r="E18" i="6"/>
  <c r="M17" i="8"/>
  <c r="E21" i="6"/>
  <c r="M14" i="10"/>
  <c r="D18" i="6"/>
  <c r="D14" i="6"/>
  <c r="M10" i="10"/>
  <c r="I14" i="3"/>
  <c r="M14" i="3" s="1"/>
  <c r="M18" i="3"/>
  <c r="C22" i="6"/>
  <c r="M11" i="3"/>
  <c r="C15" i="6"/>
  <c r="M8" i="3"/>
  <c r="C12" i="6"/>
  <c r="G3" i="3"/>
  <c r="K3" i="3" s="1"/>
  <c r="E10" i="3"/>
  <c r="E9" i="3"/>
  <c r="E12" i="3"/>
  <c r="E15" i="3"/>
  <c r="E11" i="3"/>
  <c r="E7" i="3"/>
  <c r="E14" i="3"/>
  <c r="E5" i="3"/>
  <c r="E18" i="3"/>
  <c r="E13" i="3"/>
  <c r="E6" i="3"/>
  <c r="E16" i="3"/>
  <c r="E8" i="3"/>
  <c r="E17" i="3"/>
  <c r="M10" i="3"/>
  <c r="C14" i="6"/>
  <c r="M7" i="3"/>
  <c r="C11" i="6"/>
  <c r="M12" i="3"/>
  <c r="C16" i="6"/>
  <c r="I5" i="3"/>
  <c r="L5" i="3"/>
  <c r="M13" i="3"/>
  <c r="C17" i="6"/>
  <c r="M9" i="3"/>
  <c r="C13" i="6"/>
  <c r="I16" i="3"/>
  <c r="I17" i="3"/>
  <c r="M6" i="3"/>
  <c r="C10" i="6"/>
  <c r="I15" i="3"/>
  <c r="I6" i="8"/>
  <c r="E12" i="8"/>
  <c r="E10" i="8"/>
  <c r="E8" i="8"/>
  <c r="E6" i="8"/>
  <c r="E15" i="8"/>
  <c r="E11" i="8"/>
  <c r="E9" i="8"/>
  <c r="E7" i="8"/>
  <c r="E18" i="8"/>
  <c r="E14" i="8"/>
  <c r="E16" i="8"/>
  <c r="E13" i="8"/>
  <c r="E5" i="8"/>
  <c r="E17" i="8"/>
  <c r="E4" i="8"/>
  <c r="I8" i="8"/>
  <c r="I16" i="8"/>
  <c r="I12" i="8"/>
  <c r="I3" i="10"/>
  <c r="E3" i="8"/>
  <c r="E3" i="3"/>
  <c r="G4" i="3"/>
  <c r="K4" i="3" s="1"/>
  <c r="E4" i="3"/>
  <c r="F3" i="8"/>
  <c r="H3" i="8" s="1"/>
  <c r="L3" i="8" s="1"/>
  <c r="F3" i="3"/>
  <c r="E14" i="6" l="1"/>
  <c r="P14" i="6" s="1"/>
  <c r="M16" i="8"/>
  <c r="E20" i="6"/>
  <c r="M12" i="8"/>
  <c r="E16" i="6"/>
  <c r="M8" i="8"/>
  <c r="E12" i="6"/>
  <c r="M6" i="8"/>
  <c r="E10" i="6"/>
  <c r="M18" i="6"/>
  <c r="O18" i="6"/>
  <c r="N18" i="6"/>
  <c r="Q21" i="6"/>
  <c r="R21" i="6"/>
  <c r="P21" i="6"/>
  <c r="R18" i="6"/>
  <c r="P18" i="6"/>
  <c r="Q18" i="6"/>
  <c r="Q19" i="6"/>
  <c r="R19" i="6"/>
  <c r="P19" i="6"/>
  <c r="D13" i="6"/>
  <c r="M9" i="10"/>
  <c r="N15" i="6"/>
  <c r="M15" i="6"/>
  <c r="O15" i="6"/>
  <c r="Q9" i="6"/>
  <c r="R9" i="6"/>
  <c r="P9" i="6"/>
  <c r="Q13" i="6"/>
  <c r="R13" i="6"/>
  <c r="P13" i="6"/>
  <c r="Q17" i="6"/>
  <c r="R17" i="6"/>
  <c r="P17" i="6"/>
  <c r="Q11" i="6"/>
  <c r="R11" i="6"/>
  <c r="P11" i="6"/>
  <c r="Q15" i="6"/>
  <c r="R15" i="6"/>
  <c r="P15" i="6"/>
  <c r="R8" i="6"/>
  <c r="P8" i="6"/>
  <c r="Q8" i="6"/>
  <c r="R14" i="6"/>
  <c r="Q14" i="6"/>
  <c r="R22" i="6"/>
  <c r="P22" i="6"/>
  <c r="Q22" i="6"/>
  <c r="O14" i="6"/>
  <c r="N14" i="6"/>
  <c r="M14" i="6"/>
  <c r="O8" i="6"/>
  <c r="N8" i="6"/>
  <c r="M8" i="6"/>
  <c r="O10" i="6"/>
  <c r="N10" i="6"/>
  <c r="M10" i="6"/>
  <c r="M22" i="6"/>
  <c r="O22" i="6"/>
  <c r="N22" i="6"/>
  <c r="M16" i="6"/>
  <c r="O16" i="6"/>
  <c r="N16" i="6"/>
  <c r="M20" i="6"/>
  <c r="O20" i="6"/>
  <c r="N20" i="6"/>
  <c r="N9" i="6"/>
  <c r="M9" i="6"/>
  <c r="O9" i="6"/>
  <c r="N21" i="6"/>
  <c r="M21" i="6"/>
  <c r="O21" i="6"/>
  <c r="M12" i="6"/>
  <c r="O12" i="6"/>
  <c r="N12" i="6"/>
  <c r="D17" i="6"/>
  <c r="M13" i="10"/>
  <c r="N11" i="6"/>
  <c r="M11" i="6"/>
  <c r="O11" i="6"/>
  <c r="N19" i="6"/>
  <c r="M19" i="6"/>
  <c r="O19" i="6"/>
  <c r="C18" i="6"/>
  <c r="J18" i="6" s="1"/>
  <c r="L10" i="6"/>
  <c r="J10" i="6"/>
  <c r="K10" i="6"/>
  <c r="K13" i="6"/>
  <c r="L13" i="6"/>
  <c r="J13" i="6"/>
  <c r="M15" i="3"/>
  <c r="C19" i="6"/>
  <c r="M16" i="3"/>
  <c r="C20" i="6"/>
  <c r="M5" i="3"/>
  <c r="C9" i="6"/>
  <c r="L12" i="6"/>
  <c r="J12" i="6"/>
  <c r="K12" i="6"/>
  <c r="K15" i="6"/>
  <c r="L15" i="6"/>
  <c r="J15" i="6"/>
  <c r="L22" i="6"/>
  <c r="J22" i="6"/>
  <c r="K22" i="6"/>
  <c r="L18" i="6"/>
  <c r="M17" i="3"/>
  <c r="C21" i="6"/>
  <c r="K17" i="6"/>
  <c r="L17" i="6"/>
  <c r="J17" i="6"/>
  <c r="L16" i="6"/>
  <c r="J16" i="6"/>
  <c r="K16" i="6"/>
  <c r="K11" i="6"/>
  <c r="L11" i="6"/>
  <c r="J11" i="6"/>
  <c r="L14" i="6"/>
  <c r="J14" i="6"/>
  <c r="K14" i="6"/>
  <c r="D7" i="6"/>
  <c r="M3" i="10"/>
  <c r="I3" i="8"/>
  <c r="J3" i="8"/>
  <c r="H3" i="3"/>
  <c r="L3" i="3" s="1"/>
  <c r="J3" i="3"/>
  <c r="F4" i="3"/>
  <c r="R10" i="6" l="1"/>
  <c r="P10" i="6"/>
  <c r="Q10" i="6"/>
  <c r="R12" i="6"/>
  <c r="P12" i="6"/>
  <c r="Q12" i="6"/>
  <c r="R16" i="6"/>
  <c r="P16" i="6"/>
  <c r="Q16" i="6"/>
  <c r="R20" i="6"/>
  <c r="P20" i="6"/>
  <c r="Q20" i="6"/>
  <c r="O17" i="6"/>
  <c r="N17" i="6"/>
  <c r="M17" i="6"/>
  <c r="O13" i="6"/>
  <c r="N13" i="6"/>
  <c r="M13" i="6"/>
  <c r="N7" i="6"/>
  <c r="O7" i="6"/>
  <c r="M7" i="6"/>
  <c r="K18" i="6"/>
  <c r="K21" i="6"/>
  <c r="L21" i="6"/>
  <c r="J21" i="6"/>
  <c r="K9" i="6"/>
  <c r="L9" i="6"/>
  <c r="J9" i="6"/>
  <c r="L20" i="6"/>
  <c r="J20" i="6"/>
  <c r="K20" i="6"/>
  <c r="K19" i="6"/>
  <c r="L19" i="6"/>
  <c r="J19" i="6"/>
  <c r="E7" i="6"/>
  <c r="M3" i="8"/>
  <c r="I3" i="3"/>
  <c r="J4" i="3"/>
  <c r="H4" i="3"/>
  <c r="L4" i="3" s="1"/>
  <c r="Q7" i="6" l="1"/>
  <c r="R7" i="6"/>
  <c r="P7" i="6"/>
  <c r="C7" i="6"/>
  <c r="M3" i="3"/>
  <c r="I4" i="3"/>
  <c r="C8" i="6" s="1"/>
  <c r="L8" i="6" l="1"/>
  <c r="J8" i="6"/>
  <c r="K8" i="6"/>
  <c r="K7" i="6"/>
  <c r="L7" i="6"/>
  <c r="J7" i="6"/>
  <c r="M4" i="3"/>
</calcChain>
</file>

<file path=xl/sharedStrings.xml><?xml version="1.0" encoding="utf-8"?>
<sst xmlns="http://schemas.openxmlformats.org/spreadsheetml/2006/main" count="428" uniqueCount="169">
  <si>
    <t>N!</t>
  </si>
  <si>
    <t>OWO</t>
  </si>
  <si>
    <t>S01</t>
  </si>
  <si>
    <t>S02</t>
  </si>
  <si>
    <t>S03</t>
  </si>
  <si>
    <t>S04</t>
  </si>
  <si>
    <t>S05</t>
  </si>
  <si>
    <t>S06</t>
  </si>
  <si>
    <t>S07</t>
  </si>
  <si>
    <t>S08</t>
  </si>
  <si>
    <t>S09</t>
  </si>
  <si>
    <t>S10</t>
  </si>
  <si>
    <t>S11</t>
  </si>
  <si>
    <t>S12</t>
  </si>
  <si>
    <t>Invest%</t>
  </si>
  <si>
    <t>- Veto%</t>
  </si>
  <si>
    <t>Rank</t>
  </si>
  <si>
    <t>Segment</t>
  </si>
  <si>
    <t>Definition</t>
  </si>
  <si>
    <t>Ambiguous</t>
  </si>
  <si>
    <t>Good</t>
  </si>
  <si>
    <t>Bad</t>
  </si>
  <si>
    <t>Type of investment</t>
  </si>
  <si>
    <t>Def for chart</t>
  </si>
  <si>
    <t>Points</t>
  </si>
  <si>
    <t>Vetoes</t>
  </si>
  <si>
    <t>min (inv/veto)</t>
  </si>
  <si>
    <t>minimum % of vetoes</t>
  </si>
  <si>
    <t>minimum % of invest points</t>
  </si>
  <si>
    <t>minimum invest% / veto%</t>
  </si>
  <si>
    <t>minimum veto% / invest%</t>
  </si>
  <si>
    <t>minimum % of invest points + vetoes</t>
  </si>
  <si>
    <t>ratio (otherwise)</t>
  </si>
  <si>
    <t>Def</t>
  </si>
  <si>
    <t>G</t>
  </si>
  <si>
    <t>B</t>
  </si>
  <si>
    <t>A</t>
  </si>
  <si>
    <t>MM</t>
  </si>
  <si>
    <t>z</t>
  </si>
  <si>
    <t>GM</t>
  </si>
  <si>
    <t>Maintain</t>
  </si>
  <si>
    <t>Improve</t>
  </si>
  <si>
    <t>Add</t>
  </si>
  <si>
    <t>Regional</t>
  </si>
  <si>
    <t>National</t>
  </si>
  <si>
    <t>Public</t>
  </si>
  <si>
    <t>Pub+Pri</t>
  </si>
  <si>
    <t>Private</t>
  </si>
  <si>
    <t>S13</t>
  </si>
  <si>
    <t>Segment 1</t>
  </si>
  <si>
    <t>Segment 2</t>
  </si>
  <si>
    <t>Segment 3</t>
  </si>
  <si>
    <t>Segment 4</t>
  </si>
  <si>
    <t>Segment 5</t>
  </si>
  <si>
    <t>Segment 6</t>
  </si>
  <si>
    <t>Segment 7</t>
  </si>
  <si>
    <t>Segment 8</t>
  </si>
  <si>
    <t>Segment 9</t>
  </si>
  <si>
    <t>Segment 10</t>
  </si>
  <si>
    <t>Segment 11</t>
  </si>
  <si>
    <t>Segment 12</t>
  </si>
  <si>
    <t>Segment 13</t>
  </si>
  <si>
    <t>S14</t>
  </si>
  <si>
    <t>Segment 14</t>
  </si>
  <si>
    <t>S15</t>
  </si>
  <si>
    <t>Segment 15</t>
  </si>
  <si>
    <t>S16</t>
  </si>
  <si>
    <t>Segment 16</t>
  </si>
  <si>
    <t>Segment ID</t>
  </si>
  <si>
    <t>Segment name</t>
  </si>
  <si>
    <t>The data in the table below is created for the chart only</t>
  </si>
  <si>
    <t>Y-axis value where segment-type icon for Global Marketplace should appear</t>
  </si>
  <si>
    <t>Y-axis distance between segment-type icons for consecutive scenarios</t>
  </si>
  <si>
    <t>Individual Voting Sheet</t>
  </si>
  <si>
    <t>Workshop</t>
  </si>
  <si>
    <t>Veto?</t>
  </si>
  <si>
    <t>c</t>
  </si>
  <si>
    <t>Workshop X</t>
  </si>
  <si>
    <t>Invest Chips</t>
  </si>
  <si>
    <t>Veto Chips</t>
  </si>
  <si>
    <t>Group Voting Sheet (Global Marketplace)</t>
  </si>
  <si>
    <t>Group Voting Sheet (Millions of Markets)</t>
  </si>
  <si>
    <t>Group Voting Sheet (Naftastique!)</t>
  </si>
  <si>
    <t>Group Voting Sheet (One World Order)</t>
  </si>
  <si>
    <t>SegID</t>
  </si>
  <si>
    <t>Description of the segment</t>
  </si>
  <si>
    <t>&lt;-- enter the name of the workshop (e.g. Washington State DOT)</t>
  </si>
  <si>
    <t>Entire stretch of Highway I-5 in State of Washington and other major N/S roads parallel to it</t>
  </si>
  <si>
    <t>recommended value = 3</t>
  </si>
  <si>
    <t>Infrastructure segments evaluated using scenarios</t>
  </si>
  <si>
    <t>Description of Intrastructure Segments</t>
  </si>
  <si>
    <t>Description</t>
  </si>
  <si>
    <t>Things to do before the workshop</t>
  </si>
  <si>
    <t>The spreadsheet is set up to evaluate maximum 16 segments</t>
  </si>
  <si>
    <t>Enter the name of the workshop in cell B2 in worksheet "Main" (e.g. State DOT)</t>
  </si>
  <si>
    <t>Write the name and a brief description of each segments you want to evaluate using scenarios in this workshop, starting in cell B5 in worksheet "Main"</t>
  </si>
  <si>
    <t>Worksheet "Main": Delete unused rows 20 and above</t>
  </si>
  <si>
    <t>Worksheet "Q1": Delete unused rows 20 and above</t>
  </si>
  <si>
    <t>Worksheet "Global Marketplace": Delete unused rows 18 and above</t>
  </si>
  <si>
    <t>Worksheet "Millions of Markets": Delete unused rows 18 and above</t>
  </si>
  <si>
    <t>Worksheet "Naftastique": Delete unused rows 18 and above</t>
  </si>
  <si>
    <t>Worksheet "One World Order": Delete unused rows 18 and above</t>
  </si>
  <si>
    <t>Things to do during the workshop</t>
  </si>
  <si>
    <t xml:space="preserve">At the conclusion of the breakout sessions, enter the results from breakout sessions into the following worksheets: </t>
  </si>
  <si>
    <t>Create a copy of this spreadsheet for the workshop. That way, you will maintain this template in its original form.</t>
  </si>
  <si>
    <t>3a</t>
  </si>
  <si>
    <t>Print worksheet "Segment Desc" - 1 copy for each participant. This prints on a single 8 1/2 x 11 sheet.</t>
  </si>
  <si>
    <r>
      <t xml:space="preserve">(Color scheme: </t>
    </r>
    <r>
      <rPr>
        <sz val="11"/>
        <color rgb="FF002060"/>
        <rFont val="Helvetica"/>
        <family val="2"/>
      </rPr>
      <t>Global Marketplace: blue</t>
    </r>
    <r>
      <rPr>
        <sz val="11"/>
        <color theme="1"/>
        <rFont val="Helvetica"/>
        <family val="2"/>
      </rPr>
      <t xml:space="preserve">; </t>
    </r>
    <r>
      <rPr>
        <sz val="11"/>
        <color theme="1" tint="4.9989318521683403E-2"/>
        <rFont val="Helvetica"/>
        <family val="2"/>
      </rPr>
      <t>Millions of Markets: gray</t>
    </r>
    <r>
      <rPr>
        <sz val="11"/>
        <color theme="1"/>
        <rFont val="Helvetica"/>
        <family val="2"/>
      </rPr>
      <t xml:space="preserve">; </t>
    </r>
    <r>
      <rPr>
        <sz val="11"/>
        <color rgb="FFFF0000"/>
        <rFont val="Helvetica"/>
        <family val="2"/>
      </rPr>
      <t>Naftastique: red</t>
    </r>
    <r>
      <rPr>
        <sz val="11"/>
        <color theme="1"/>
        <rFont val="Helvetica"/>
        <family val="2"/>
      </rPr>
      <t xml:space="preserve">; </t>
    </r>
    <r>
      <rPr>
        <sz val="11"/>
        <color rgb="FF008000"/>
        <rFont val="Helvetica"/>
        <family val="2"/>
      </rPr>
      <t>One World Order: green</t>
    </r>
    <r>
      <rPr>
        <sz val="11"/>
        <color theme="1"/>
        <rFont val="Helvetica"/>
        <family val="2"/>
      </rPr>
      <t>)</t>
    </r>
  </si>
  <si>
    <r>
      <t xml:space="preserve">Instructions: </t>
    </r>
    <r>
      <rPr>
        <b/>
        <sz val="12"/>
        <color theme="1"/>
        <rFont val="Helvetica"/>
        <family val="2"/>
      </rPr>
      <t>Perform the following actions in the order specified</t>
    </r>
  </si>
  <si>
    <t>Worksheet "Segment Desc": Delete unused rows 19 and above</t>
  </si>
  <si>
    <t>i</t>
  </si>
  <si>
    <t>ii</t>
  </si>
  <si>
    <t>iii</t>
  </si>
  <si>
    <t>iv</t>
  </si>
  <si>
    <t>v</t>
  </si>
  <si>
    <t>vi</t>
  </si>
  <si>
    <t>vii</t>
  </si>
  <si>
    <t>viii</t>
  </si>
  <si>
    <t>ix</t>
  </si>
  <si>
    <t>x</t>
  </si>
  <si>
    <t>xi</t>
  </si>
  <si>
    <t>Worksheet "All Scenarios": Delete unused rows 22 and above</t>
  </si>
  <si>
    <t>(The rows to delete will have #REF! for Segment name)</t>
  </si>
  <si>
    <t>(with #REF! for Segment name)</t>
  </si>
  <si>
    <r>
      <rPr>
        <b/>
        <sz val="10"/>
        <color theme="1"/>
        <rFont val="Helvetica"/>
        <family val="2"/>
      </rPr>
      <t xml:space="preserve">Important: </t>
    </r>
    <r>
      <rPr>
        <sz val="10"/>
        <color theme="1"/>
        <rFont val="Helvetica"/>
        <family val="2"/>
      </rPr>
      <t>This Excel workbook contains several formulas and hyperlinks to a PowerPoint presentation. To prevent accidental editing, most of the worksheets are password protected. We recommend you don't unprotect them. You do not need to unprotect them to enter the data before and during the workshop! But, if you must unprotect it, the password is "cargo" (without the quotation marks). Once the worksheet is unprotected, we cannot guarantee the veracity of the calculations, charts, and other analyses.</t>
    </r>
  </si>
  <si>
    <t>The charts for each scenario will be generated in the worksheet for the respective scenario</t>
  </si>
  <si>
    <t>The charts for cross-scenario comparison will be generated in the worksheet "All scenarios"</t>
  </si>
  <si>
    <t>All charts in the PowerPoint presentation will get automatically updated. If they are not updated automaticlaly, do the following:</t>
  </si>
  <si>
    <t>Select the chart in the presentation (one chart at a time)</t>
  </si>
  <si>
    <t>Select "Design" in the menu and click "Refresh data" button (PowerPoint 2010)</t>
  </si>
  <si>
    <t>Global Marketplace</t>
  </si>
  <si>
    <t>Millions of Markets</t>
  </si>
  <si>
    <t>Naftastique</t>
  </si>
  <si>
    <t>One World Order</t>
  </si>
  <si>
    <r>
      <t xml:space="preserve">If you use fewer than 16 segments, delete the unused rows in each of the following worksheets as specified. </t>
    </r>
    <r>
      <rPr>
        <b/>
        <sz val="11"/>
        <color theme="1"/>
        <rFont val="Helvetica"/>
        <family val="2"/>
      </rPr>
      <t>Before editing, you will have to unprotect each worksheet.</t>
    </r>
  </si>
  <si>
    <t>no limit</t>
  </si>
  <si>
    <t>Limit to number of chips (max voted allowed)</t>
  </si>
  <si>
    <t>Definition of types of segments (for Q1)</t>
  </si>
  <si>
    <t>recommended value = 2</t>
  </si>
  <si>
    <t>Limits in level and source of investment, and policy level (for Q2)</t>
  </si>
  <si>
    <t>Policy Level</t>
  </si>
  <si>
    <t>Funding Source</t>
  </si>
  <si>
    <t>Public + Private</t>
  </si>
  <si>
    <t>Maximum number of segments one can vote to IMPROVE</t>
  </si>
  <si>
    <t>Maximum number of segments one can vote to ADD</t>
  </si>
  <si>
    <t>xii</t>
  </si>
  <si>
    <t>Worksheet "Q2": Delete unused rows 20 and above</t>
  </si>
  <si>
    <t>Worksheet "Q3": Delete unused rows (a) 20 and above, and (b) 43 and above</t>
  </si>
  <si>
    <t>Worksheet "IndvQ1": Delete unused rows 19 and above</t>
  </si>
  <si>
    <r>
      <t xml:space="preserve">Worksheet "IndvQ2": Delete unused rows 19 and above </t>
    </r>
    <r>
      <rPr>
        <sz val="11"/>
        <color rgb="FFFF0000"/>
        <rFont val="Helvetica"/>
        <family val="2"/>
      </rPr>
      <t>(ONLY if you are planning to do Q2 evaluation</t>
    </r>
    <r>
      <rPr>
        <sz val="11"/>
        <color theme="1"/>
        <rFont val="Helvetica"/>
        <family val="2"/>
      </rPr>
      <t>)</t>
    </r>
  </si>
  <si>
    <r>
      <t xml:space="preserve">Worksheet "IndvQ3": Delete unused rows 20 and above </t>
    </r>
    <r>
      <rPr>
        <sz val="11"/>
        <color rgb="FFFF0000"/>
        <rFont val="Helvetica"/>
        <family val="2"/>
      </rPr>
      <t>(ONLY if you are planning to do Q3 evaluation</t>
    </r>
    <r>
      <rPr>
        <sz val="11"/>
        <color theme="1"/>
        <rFont val="Helvetica"/>
        <family val="2"/>
      </rPr>
      <t>)</t>
    </r>
  </si>
  <si>
    <t>Print worksheet "IndvQ1" - 1 copy for each participant. This prints on a single 8 1/2 x 11 sheet.</t>
  </si>
  <si>
    <r>
      <t>Print worksheet "IndvQ2" - 1 copy for each participant (</t>
    </r>
    <r>
      <rPr>
        <sz val="11"/>
        <color rgb="FFFF0000"/>
        <rFont val="Helvetica"/>
        <family val="2"/>
      </rPr>
      <t>ONLY if you are planning to do Q2 evaluation</t>
    </r>
    <r>
      <rPr>
        <sz val="11"/>
        <color theme="1"/>
        <rFont val="Helvetica"/>
        <family val="2"/>
      </rPr>
      <t>). This prints on a single 8 1/2 x 11 sheet.</t>
    </r>
  </si>
  <si>
    <r>
      <t>Print worksheet "IndvQ3" - 1 copy for each participant (</t>
    </r>
    <r>
      <rPr>
        <sz val="11"/>
        <color rgb="FFFF0000"/>
        <rFont val="Helvetica"/>
        <family val="2"/>
      </rPr>
      <t>ONLY if you are planning to do Q3 evaluation</t>
    </r>
    <r>
      <rPr>
        <sz val="11"/>
        <color theme="1"/>
        <rFont val="Helvetica"/>
        <family val="2"/>
      </rPr>
      <t>). This prints on a single 8 1/2 x 11 sheet.</t>
    </r>
  </si>
  <si>
    <t>xiii</t>
  </si>
  <si>
    <r>
      <t xml:space="preserve">Worksheet "GroupQ1": </t>
    </r>
    <r>
      <rPr>
        <sz val="11"/>
        <color rgb="FFFF0000"/>
        <rFont val="Helvetica"/>
        <family val="2"/>
      </rPr>
      <t>Do not delete any rows</t>
    </r>
    <r>
      <rPr>
        <sz val="11"/>
        <color theme="1"/>
        <rFont val="Helvetica"/>
        <family val="2"/>
      </rPr>
      <t>. Instead, simply delete values in cell that show Segment as "#REF!"</t>
    </r>
  </si>
  <si>
    <t>xiv</t>
  </si>
  <si>
    <t>xv</t>
  </si>
  <si>
    <t>xvi</t>
  </si>
  <si>
    <r>
      <t xml:space="preserve">Worksheet "GroupQ2": </t>
    </r>
    <r>
      <rPr>
        <sz val="11"/>
        <color rgb="FFFF0000"/>
        <rFont val="Helvetica"/>
        <family val="2"/>
      </rPr>
      <t>Do not delete any rows</t>
    </r>
    <r>
      <rPr>
        <sz val="11"/>
        <color theme="1"/>
        <rFont val="Helvetica"/>
        <family val="2"/>
      </rPr>
      <t>. Instead, simply delete values in cell that show Segment as "#REF!" (</t>
    </r>
    <r>
      <rPr>
        <sz val="11"/>
        <color rgb="FFFF0000"/>
        <rFont val="Helvetica"/>
        <family val="2"/>
      </rPr>
      <t>ONLY if you are planning to do Q2 evaluation</t>
    </r>
    <r>
      <rPr>
        <sz val="11"/>
        <color theme="1"/>
        <rFont val="Helvetica"/>
        <family val="2"/>
      </rPr>
      <t>)</t>
    </r>
  </si>
  <si>
    <r>
      <t xml:space="preserve">Worksheet "GroupQ3": </t>
    </r>
    <r>
      <rPr>
        <sz val="11"/>
        <color rgb="FFFF0000"/>
        <rFont val="Helvetica"/>
        <family val="2"/>
      </rPr>
      <t>Do not delete any rows</t>
    </r>
    <r>
      <rPr>
        <sz val="11"/>
        <color theme="1"/>
        <rFont val="Helvetica"/>
        <family val="2"/>
      </rPr>
      <t>. Instead, simply delete values in cell that show Segment as "#REF!" (</t>
    </r>
    <r>
      <rPr>
        <sz val="11"/>
        <color rgb="FFFF0000"/>
        <rFont val="Helvetica"/>
        <family val="2"/>
      </rPr>
      <t>ONLY if you are planning to do Q3 evaluation</t>
    </r>
    <r>
      <rPr>
        <sz val="11"/>
        <color theme="1"/>
        <rFont val="Helvetica"/>
        <family val="2"/>
      </rPr>
      <t>)</t>
    </r>
  </si>
  <si>
    <t>Pub + Pri</t>
  </si>
  <si>
    <t>Group Voting Sheet (Naftastique)</t>
  </si>
  <si>
    <t>Print worksheet "GroupQ1". This will print one copy each for each of the four scenarios. Each scenario will get two 11x17 sheets.</t>
  </si>
  <si>
    <r>
      <t xml:space="preserve">Print worksheet "GroupQ2". This will print one copy each for each of the four scenarios. Each scenario will get two 11x17 sheets. </t>
    </r>
    <r>
      <rPr>
        <sz val="11"/>
        <color rgb="FFFF0000"/>
        <rFont val="Helvetica"/>
        <family val="2"/>
      </rPr>
      <t>(ONLY if you are planning to do Q2 evaluation)</t>
    </r>
  </si>
  <si>
    <r>
      <t xml:space="preserve">Print worksheet "GroupQ3". This will print one copy each for each of the four scenarios. Each scenario will get two 11x17 sheets. </t>
    </r>
    <r>
      <rPr>
        <sz val="11"/>
        <color rgb="FFFF0000"/>
        <rFont val="Helvetica"/>
        <family val="2"/>
      </rPr>
      <t>(ONLY if you are planning to do Q3 evaluation)</t>
    </r>
  </si>
  <si>
    <t>Results of INVEST/VETO (Q1) voting for each scenario: Worksheet Q1, starting in cell D5 for Global Marketplace</t>
  </si>
  <si>
    <t>Results of POLICY LEVEL and FUNDING SOURCE (Q3) voting for each scenario: Worksheet Q3, starting in cells C5 and C28, respectively for Global Marketplace</t>
  </si>
  <si>
    <t>Results of LEVEL OF INVESTMENT (Q2) voting for each scenario: Worksheet Q2, starting in cell C5 for Global Marketplace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</si>
</sst>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0" x14ac:knownFonts="1">
    <font>
      <sz val="11"/>
      <color theme="1"/>
      <name val="Calibri"/>
      <family val="2"/>
      <scheme val="minor"/>
    </font>
    <font>
      <sz val="11"/>
      <color theme="1"/>
      <name val="Franklin Gothic Book"/>
      <family val="2"/>
    </font>
    <font>
      <sz val="11"/>
      <color theme="1"/>
      <name val="Franklin Gothic Book"/>
      <family val="2"/>
    </font>
    <font>
      <sz val="11"/>
      <color theme="1"/>
      <name val="Calibri"/>
      <family val="2"/>
      <scheme val="minor"/>
    </font>
    <font>
      <sz val="12"/>
      <color theme="1"/>
      <name val="Franklin Gothic Book"/>
      <family val="2"/>
    </font>
    <font>
      <b/>
      <sz val="12"/>
      <color theme="1"/>
      <name val="Franklin Gothic Book"/>
      <family val="2"/>
    </font>
    <font>
      <b/>
      <sz val="14"/>
      <color theme="1"/>
      <name val="Franklin Gothic Book"/>
      <family val="2"/>
    </font>
    <font>
      <sz val="14"/>
      <color theme="1"/>
      <name val="Franklin Gothic Book"/>
      <family val="2"/>
    </font>
    <font>
      <b/>
      <sz val="12"/>
      <color theme="0"/>
      <name val="Franklin Gothic Book"/>
      <family val="2"/>
    </font>
    <font>
      <b/>
      <sz val="11"/>
      <color theme="1"/>
      <name val="Calibri"/>
      <family val="2"/>
      <scheme val="minor"/>
    </font>
    <font>
      <sz val="11"/>
      <color theme="1"/>
      <name val="Helvetica"/>
      <family val="2"/>
    </font>
    <font>
      <b/>
      <sz val="12"/>
      <name val="Franklin Gothic Book"/>
      <family val="2"/>
    </font>
    <font>
      <sz val="11"/>
      <name val="Helvetica"/>
      <family val="2"/>
    </font>
    <font>
      <sz val="12"/>
      <name val="Franklin Gothic Book"/>
      <family val="2"/>
    </font>
    <font>
      <sz val="10"/>
      <color theme="1"/>
      <name val="Franklin Gothic Book"/>
      <family val="2"/>
    </font>
    <font>
      <b/>
      <sz val="10"/>
      <color theme="1"/>
      <name val="Franklin Gothic Book"/>
      <family val="2"/>
    </font>
    <font>
      <b/>
      <sz val="11"/>
      <color theme="1"/>
      <name val="Franklin Gothic Book"/>
      <family val="2"/>
    </font>
    <font>
      <sz val="11"/>
      <color theme="1"/>
      <name val="Georgia"/>
      <family val="1"/>
    </font>
    <font>
      <b/>
      <sz val="11"/>
      <color theme="1"/>
      <name val="Georgia"/>
      <family val="1"/>
    </font>
    <font>
      <sz val="14"/>
      <color theme="1"/>
      <name val="Helvetica"/>
      <family val="2"/>
    </font>
    <font>
      <sz val="16"/>
      <color theme="1"/>
      <name val="Helvetica"/>
      <family val="2"/>
    </font>
    <font>
      <b/>
      <sz val="16"/>
      <color theme="0"/>
      <name val="Helvetica"/>
      <family val="2"/>
    </font>
    <font>
      <sz val="16"/>
      <color theme="1"/>
      <name val="Webdings"/>
      <family val="1"/>
      <charset val="2"/>
    </font>
    <font>
      <b/>
      <sz val="20"/>
      <color theme="0"/>
      <name val="Helvetica"/>
      <family val="2"/>
    </font>
    <font>
      <b/>
      <sz val="24"/>
      <color theme="1"/>
      <name val="Georgia"/>
      <family val="1"/>
    </font>
    <font>
      <b/>
      <sz val="16"/>
      <color theme="1"/>
      <name val="Georgia"/>
      <family val="1"/>
    </font>
    <font>
      <sz val="20"/>
      <color theme="1"/>
      <name val="Helvetica"/>
      <family val="2"/>
    </font>
    <font>
      <b/>
      <i/>
      <sz val="10"/>
      <color theme="1"/>
      <name val="Franklin Gothic Book"/>
      <family val="2"/>
    </font>
    <font>
      <sz val="12"/>
      <color theme="0"/>
      <name val="Franklin Gothic Book"/>
      <family val="2"/>
    </font>
    <font>
      <sz val="11"/>
      <color theme="1"/>
      <name val="Bookman Old Style"/>
      <family val="1"/>
    </font>
    <font>
      <b/>
      <sz val="11"/>
      <color theme="1"/>
      <name val="Helvetica"/>
      <family val="2"/>
    </font>
    <font>
      <b/>
      <sz val="12"/>
      <color theme="1"/>
      <name val="Helvetica"/>
      <family val="2"/>
    </font>
    <font>
      <b/>
      <sz val="16"/>
      <color theme="1"/>
      <name val="Helvetica"/>
      <family val="2"/>
    </font>
    <font>
      <b/>
      <sz val="14"/>
      <color theme="1"/>
      <name val="Helvetica"/>
      <family val="2"/>
    </font>
    <font>
      <sz val="11"/>
      <color rgb="FF002060"/>
      <name val="Helvetica"/>
      <family val="2"/>
    </font>
    <font>
      <sz val="11"/>
      <color theme="1" tint="4.9989318521683403E-2"/>
      <name val="Helvetica"/>
      <family val="2"/>
    </font>
    <font>
      <sz val="11"/>
      <color rgb="FFFF0000"/>
      <name val="Helvetica"/>
      <family val="2"/>
    </font>
    <font>
      <sz val="11"/>
      <color rgb="FF008000"/>
      <name val="Helvetica"/>
      <family val="2"/>
    </font>
    <font>
      <sz val="10"/>
      <color theme="1"/>
      <name val="Helvetica"/>
      <family val="2"/>
    </font>
    <font>
      <b/>
      <sz val="10"/>
      <color theme="1"/>
      <name val="Helvetica"/>
      <family val="2"/>
    </font>
    <font>
      <i/>
      <sz val="11"/>
      <color theme="1"/>
      <name val="Helvetica"/>
      <family val="2"/>
    </font>
    <font>
      <b/>
      <sz val="12"/>
      <color theme="0"/>
      <name val="Helvetica"/>
      <family val="2"/>
    </font>
    <font>
      <b/>
      <sz val="10"/>
      <color theme="0"/>
      <name val="Helvetica"/>
      <family val="2"/>
    </font>
    <font>
      <sz val="16"/>
      <color theme="1"/>
      <name val="Georgia"/>
      <family val="1"/>
    </font>
    <font>
      <b/>
      <sz val="20"/>
      <color theme="1"/>
      <name val="Georgia"/>
      <family val="1"/>
    </font>
    <font>
      <sz val="20"/>
      <color theme="1"/>
      <name val="Georgia"/>
      <family val="1"/>
    </font>
    <font>
      <b/>
      <sz val="16"/>
      <color rgb="FF002060"/>
      <name val="Helvetica"/>
      <family val="2"/>
    </font>
    <font>
      <b/>
      <sz val="16"/>
      <color theme="1" tint="4.9989318521683403E-2"/>
      <name val="Helvetica"/>
      <family val="2"/>
    </font>
    <font>
      <b/>
      <sz val="16"/>
      <color rgb="FFC00000"/>
      <name val="Helvetica"/>
      <family val="2"/>
    </font>
    <font>
      <b/>
      <sz val="16"/>
      <color rgb="FF006600"/>
      <name val="Helvetica"/>
      <family val="2"/>
    </font>
  </fonts>
  <fills count="2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7030A0"/>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92D050"/>
        <bgColor indexed="64"/>
      </patternFill>
    </fill>
    <fill>
      <patternFill patternType="solid">
        <fgColor theme="0" tint="-0.249977111117893"/>
        <bgColor indexed="64"/>
      </patternFill>
    </fill>
    <fill>
      <patternFill patternType="solid">
        <fgColor rgb="FF00B0F0"/>
        <bgColor indexed="64"/>
      </patternFill>
    </fill>
    <fill>
      <patternFill patternType="solid">
        <fgColor theme="1" tint="4.9989318521683403E-2"/>
        <bgColor indexed="64"/>
      </patternFill>
    </fill>
    <fill>
      <patternFill patternType="solid">
        <fgColor theme="1"/>
        <bgColor indexed="64"/>
      </patternFill>
    </fill>
    <fill>
      <patternFill patternType="solid">
        <fgColor rgb="FF008000"/>
        <bgColor indexed="64"/>
      </patternFill>
    </fill>
    <fill>
      <patternFill patternType="solid">
        <fgColor rgb="FFFF0000"/>
        <bgColor indexed="64"/>
      </patternFill>
    </fill>
    <fill>
      <patternFill patternType="solid">
        <fgColor theme="2" tint="-0.89999084444715716"/>
        <bgColor indexed="64"/>
      </patternFill>
    </fill>
    <fill>
      <patternFill patternType="solid">
        <fgColor theme="7" tint="0.59999389629810485"/>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rgb="FF66FF66"/>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rgb="FF006600"/>
        <bgColor indexed="64"/>
      </patternFill>
    </fill>
    <fill>
      <patternFill patternType="solid">
        <fgColor rgb="FFC000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bottom style="thin">
        <color indexed="64"/>
      </bottom>
      <diagonal/>
    </border>
    <border>
      <left style="thin">
        <color theme="0" tint="-0.14996795556505021"/>
      </left>
      <right/>
      <top style="thin">
        <color theme="1"/>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right/>
      <top style="thin">
        <color theme="1"/>
      </top>
      <bottom style="thin">
        <color theme="0" tint="-0.14993743705557422"/>
      </bottom>
      <diagonal/>
    </border>
    <border>
      <left style="thin">
        <color auto="1"/>
      </left>
      <right/>
      <top style="thin">
        <color theme="1"/>
      </top>
      <bottom style="thin">
        <color theme="0" tint="-0.14993743705557422"/>
      </bottom>
      <diagonal/>
    </border>
    <border>
      <left/>
      <right style="thin">
        <color auto="1"/>
      </right>
      <top style="thin">
        <color theme="1"/>
      </top>
      <bottom style="thin">
        <color theme="0" tint="-0.14993743705557422"/>
      </bottom>
      <diagonal/>
    </border>
    <border>
      <left/>
      <right style="thin">
        <color theme="0" tint="-0.14996795556505021"/>
      </right>
      <top style="thin">
        <color theme="1"/>
      </top>
      <bottom style="thin">
        <color theme="0" tint="-0.14993743705557422"/>
      </bottom>
      <diagonal/>
    </border>
    <border>
      <left style="thin">
        <color indexed="64"/>
      </left>
      <right style="thin">
        <color theme="0" tint="-0.14996795556505021"/>
      </right>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60">
    <xf numFmtId="0" fontId="0" fillId="0" borderId="0" xfId="0"/>
    <xf numFmtId="0" fontId="4" fillId="0" borderId="0" xfId="0" applyFont="1"/>
    <xf numFmtId="0" fontId="6" fillId="0" borderId="0" xfId="0" applyFont="1"/>
    <xf numFmtId="0" fontId="7" fillId="0" borderId="0" xfId="0" applyFont="1"/>
    <xf numFmtId="0" fontId="5" fillId="0" borderId="0" xfId="0" applyFont="1" applyBorder="1" applyAlignment="1">
      <alignment horizontal="center"/>
    </xf>
    <xf numFmtId="0" fontId="5" fillId="0" borderId="5" xfId="0" applyFont="1" applyBorder="1" applyAlignment="1">
      <alignment horizontal="center"/>
    </xf>
    <xf numFmtId="0" fontId="4" fillId="2" borderId="0" xfId="0" applyFont="1" applyFill="1" applyAlignment="1" applyProtection="1">
      <alignment horizontal="center"/>
      <protection locked="0"/>
    </xf>
    <xf numFmtId="0" fontId="5" fillId="0" borderId="0" xfId="0" applyFont="1" applyFill="1" applyAlignment="1">
      <alignment horizontal="center"/>
    </xf>
    <xf numFmtId="0" fontId="4" fillId="0" borderId="0" xfId="0" applyFont="1" applyFill="1" applyAlignment="1" applyProtection="1">
      <alignment horizontal="center"/>
      <protection locked="0"/>
    </xf>
    <xf numFmtId="0" fontId="4" fillId="0" borderId="0" xfId="0" applyFont="1" applyFill="1"/>
    <xf numFmtId="9" fontId="0" fillId="0" borderId="0" xfId="0" applyNumberFormat="1"/>
    <xf numFmtId="0" fontId="9" fillId="0" borderId="0" xfId="0" applyFont="1"/>
    <xf numFmtId="0" fontId="9" fillId="0" borderId="0" xfId="0" applyFont="1" applyAlignment="1">
      <alignment horizontal="center"/>
    </xf>
    <xf numFmtId="0" fontId="9" fillId="0" borderId="0" xfId="0" quotePrefix="1" applyFont="1" applyAlignment="1">
      <alignment horizontal="center"/>
    </xf>
    <xf numFmtId="0" fontId="5" fillId="0" borderId="4" xfId="0" applyFont="1" applyBorder="1" applyAlignment="1">
      <alignment horizontal="center"/>
    </xf>
    <xf numFmtId="0" fontId="4" fillId="0" borderId="10" xfId="0" applyFont="1" applyBorder="1"/>
    <xf numFmtId="0" fontId="4" fillId="0" borderId="11" xfId="0" applyFont="1" applyBorder="1"/>
    <xf numFmtId="0" fontId="0" fillId="0" borderId="0" xfId="0" applyAlignment="1">
      <alignment horizontal="center"/>
    </xf>
    <xf numFmtId="0" fontId="5" fillId="0" borderId="0" xfId="0" applyFont="1" applyFill="1" applyAlignment="1"/>
    <xf numFmtId="0" fontId="4" fillId="3" borderId="0" xfId="0" applyFont="1" applyFill="1" applyAlignment="1" applyProtection="1">
      <alignment horizontal="center"/>
      <protection locked="0"/>
    </xf>
    <xf numFmtId="0" fontId="4" fillId="3" borderId="0" xfId="0" applyFont="1" applyFill="1"/>
    <xf numFmtId="0" fontId="0" fillId="5" borderId="0" xfId="0" applyFill="1" applyAlignment="1">
      <alignment horizontal="center"/>
    </xf>
    <xf numFmtId="0" fontId="0" fillId="0" borderId="7" xfId="0" applyBorder="1"/>
    <xf numFmtId="0" fontId="9" fillId="0" borderId="7" xfId="0" applyFont="1" applyBorder="1" applyAlignment="1">
      <alignment horizontal="center"/>
    </xf>
    <xf numFmtId="0" fontId="9" fillId="0" borderId="7" xfId="0" quotePrefix="1" applyFont="1" applyBorder="1" applyAlignment="1">
      <alignment horizontal="center"/>
    </xf>
    <xf numFmtId="0" fontId="9" fillId="5" borderId="7" xfId="0" applyFont="1" applyFill="1" applyBorder="1"/>
    <xf numFmtId="0" fontId="9" fillId="5" borderId="8" xfId="0" applyFont="1" applyFill="1" applyBorder="1"/>
    <xf numFmtId="0" fontId="0" fillId="5" borderId="5" xfId="0" applyFill="1" applyBorder="1" applyAlignment="1">
      <alignment horizontal="center"/>
    </xf>
    <xf numFmtId="0" fontId="10" fillId="0" borderId="0" xfId="0" applyFont="1" applyFill="1" applyBorder="1" applyAlignment="1">
      <alignment horizontal="left"/>
    </xf>
    <xf numFmtId="0" fontId="10" fillId="0" borderId="5" xfId="0" applyFont="1" applyFill="1" applyBorder="1" applyAlignment="1">
      <alignment horizontal="left"/>
    </xf>
    <xf numFmtId="0" fontId="10" fillId="0" borderId="7" xfId="0" applyFont="1" applyFill="1" applyBorder="1" applyAlignment="1">
      <alignment horizontal="left"/>
    </xf>
    <xf numFmtId="0" fontId="10" fillId="0" borderId="8" xfId="0" applyFont="1" applyFill="1" applyBorder="1" applyAlignment="1">
      <alignment horizontal="left"/>
    </xf>
    <xf numFmtId="0" fontId="8" fillId="4" borderId="9" xfId="0" applyFont="1" applyFill="1" applyBorder="1"/>
    <xf numFmtId="0" fontId="7" fillId="0" borderId="0" xfId="0" applyFont="1" applyFill="1"/>
    <xf numFmtId="0" fontId="8" fillId="0" borderId="0" xfId="0" applyFont="1" applyFill="1" applyBorder="1" applyAlignment="1">
      <alignment horizontal="center"/>
    </xf>
    <xf numFmtId="0" fontId="5"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left"/>
    </xf>
    <xf numFmtId="0" fontId="4" fillId="8" borderId="0" xfId="0" applyFont="1" applyFill="1"/>
    <xf numFmtId="0" fontId="4" fillId="8" borderId="0" xfId="0" applyFont="1" applyFill="1" applyAlignment="1" applyProtection="1">
      <alignment horizontal="center"/>
      <protection locked="0"/>
    </xf>
    <xf numFmtId="0" fontId="4" fillId="7" borderId="0" xfId="0" applyFont="1" applyFill="1" applyAlignment="1" applyProtection="1">
      <alignment horizontal="center"/>
      <protection locked="0"/>
    </xf>
    <xf numFmtId="0" fontId="4" fillId="7" borderId="0" xfId="0" applyFont="1" applyFill="1"/>
    <xf numFmtId="0" fontId="5" fillId="7" borderId="0" xfId="0" applyFont="1" applyFill="1" applyAlignment="1">
      <alignment horizontal="center"/>
    </xf>
    <xf numFmtId="0" fontId="4" fillId="9" borderId="0" xfId="0" applyFont="1" applyFill="1"/>
    <xf numFmtId="0" fontId="5" fillId="9" borderId="0" xfId="0" applyFont="1" applyFill="1" applyAlignment="1">
      <alignment horizontal="center"/>
    </xf>
    <xf numFmtId="0" fontId="4" fillId="9" borderId="0" xfId="0" applyFont="1" applyFill="1" applyAlignment="1" applyProtection="1">
      <alignment horizontal="center"/>
      <protection locked="0"/>
    </xf>
    <xf numFmtId="0" fontId="8" fillId="4" borderId="1" xfId="0" applyFont="1" applyFill="1" applyBorder="1"/>
    <xf numFmtId="0" fontId="15" fillId="9" borderId="0" xfId="0" applyFont="1" applyFill="1" applyAlignment="1">
      <alignment horizontal="center"/>
    </xf>
    <xf numFmtId="0" fontId="15" fillId="8" borderId="0" xfId="0" applyFont="1" applyFill="1" applyAlignment="1">
      <alignment horizontal="center"/>
    </xf>
    <xf numFmtId="0" fontId="15" fillId="3" borderId="0" xfId="0" applyFont="1" applyFill="1" applyAlignment="1">
      <alignment horizontal="center"/>
    </xf>
    <xf numFmtId="0" fontId="15" fillId="7" borderId="0" xfId="0" applyFont="1" applyFill="1" applyAlignment="1">
      <alignment horizontal="center"/>
    </xf>
    <xf numFmtId="9" fontId="15" fillId="9" borderId="0" xfId="1" applyFont="1" applyFill="1" applyAlignment="1">
      <alignment horizontal="center"/>
    </xf>
    <xf numFmtId="9" fontId="15" fillId="8" borderId="0" xfId="1" applyFont="1" applyFill="1" applyAlignment="1">
      <alignment horizontal="center"/>
    </xf>
    <xf numFmtId="9" fontId="15" fillId="3" borderId="0" xfId="1" applyFont="1" applyFill="1" applyAlignment="1">
      <alignment horizontal="center"/>
    </xf>
    <xf numFmtId="9" fontId="15" fillId="7" borderId="0" xfId="1" applyFont="1" applyFill="1" applyAlignment="1">
      <alignment horizontal="center"/>
    </xf>
    <xf numFmtId="0" fontId="4" fillId="10" borderId="0" xfId="0" applyFont="1" applyFill="1"/>
    <xf numFmtId="0" fontId="5" fillId="0" borderId="0" xfId="0" applyFont="1"/>
    <xf numFmtId="0" fontId="4" fillId="0" borderId="9" xfId="0" applyFont="1" applyBorder="1"/>
    <xf numFmtId="0" fontId="10" fillId="0" borderId="2" xfId="0" applyFont="1" applyFill="1" applyBorder="1" applyAlignment="1">
      <alignment horizontal="left"/>
    </xf>
    <xf numFmtId="0" fontId="10" fillId="0" borderId="3" xfId="0" applyFont="1" applyFill="1" applyBorder="1" applyAlignment="1">
      <alignment horizontal="left"/>
    </xf>
    <xf numFmtId="0" fontId="5" fillId="8" borderId="0" xfId="0" applyFont="1" applyFill="1" applyAlignment="1">
      <alignment horizontal="center"/>
    </xf>
    <xf numFmtId="0" fontId="5" fillId="3" borderId="0" xfId="0" applyFont="1" applyFill="1" applyAlignment="1">
      <alignment horizontal="center"/>
    </xf>
    <xf numFmtId="0" fontId="5" fillId="7" borderId="0" xfId="0" applyFont="1" applyFill="1" applyAlignment="1">
      <alignment horizontal="center"/>
    </xf>
    <xf numFmtId="0" fontId="5" fillId="9" borderId="0" xfId="0" applyFont="1" applyFill="1" applyAlignment="1">
      <alignment horizontal="center"/>
    </xf>
    <xf numFmtId="0" fontId="5" fillId="7" borderId="0" xfId="0" applyFont="1" applyFill="1" applyAlignment="1">
      <alignment horizontal="center"/>
    </xf>
    <xf numFmtId="0" fontId="5" fillId="9" borderId="0" xfId="0" applyFont="1" applyFill="1" applyAlignment="1">
      <alignment horizontal="center"/>
    </xf>
    <xf numFmtId="0" fontId="17" fillId="0" borderId="0" xfId="0" applyFont="1" applyAlignment="1">
      <alignment vertical="center"/>
    </xf>
    <xf numFmtId="0" fontId="21" fillId="11" borderId="12" xfId="0" applyFont="1" applyFill="1" applyBorder="1" applyAlignment="1">
      <alignment vertical="center"/>
    </xf>
    <xf numFmtId="0" fontId="21" fillId="11" borderId="13" xfId="0" applyFont="1" applyFill="1" applyBorder="1" applyAlignment="1">
      <alignment vertical="center"/>
    </xf>
    <xf numFmtId="0" fontId="21" fillId="11" borderId="14" xfId="0" applyFont="1" applyFill="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17" fillId="0" borderId="0" xfId="0" applyFont="1" applyAlignment="1">
      <alignment horizontal="center" vertical="center"/>
    </xf>
    <xf numFmtId="0" fontId="25" fillId="0" borderId="0" xfId="0" applyFont="1" applyAlignment="1">
      <alignment horizontal="center" vertical="center"/>
    </xf>
    <xf numFmtId="0" fontId="26" fillId="0" borderId="15" xfId="0" applyFont="1" applyBorder="1" applyAlignment="1">
      <alignment vertical="center" wrapText="1"/>
    </xf>
    <xf numFmtId="0" fontId="26" fillId="0" borderId="18" xfId="0" applyFont="1" applyBorder="1" applyAlignment="1">
      <alignment vertical="center" wrapText="1"/>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14" xfId="0" applyFont="1" applyFill="1" applyBorder="1" applyAlignment="1">
      <alignment horizontal="center" vertical="center"/>
    </xf>
    <xf numFmtId="0" fontId="23" fillId="10" borderId="12" xfId="0" applyFont="1" applyFill="1" applyBorder="1" applyAlignment="1">
      <alignment horizontal="center" vertical="center"/>
    </xf>
    <xf numFmtId="0" fontId="23" fillId="10" borderId="13" xfId="0" applyFont="1" applyFill="1" applyBorder="1" applyAlignment="1">
      <alignment horizontal="center" vertical="center"/>
    </xf>
    <xf numFmtId="0" fontId="23" fillId="10" borderId="14"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3" fillId="13" borderId="12" xfId="0" applyFont="1" applyFill="1" applyBorder="1" applyAlignment="1">
      <alignment horizontal="center" vertical="center"/>
    </xf>
    <xf numFmtId="0" fontId="23" fillId="13" borderId="13" xfId="0" applyFont="1" applyFill="1" applyBorder="1" applyAlignment="1">
      <alignment horizontal="center" vertical="center"/>
    </xf>
    <xf numFmtId="0" fontId="23" fillId="13" borderId="14" xfId="0" applyFont="1" applyFill="1" applyBorder="1" applyAlignment="1">
      <alignment horizontal="center" vertical="center"/>
    </xf>
    <xf numFmtId="0" fontId="15" fillId="0" borderId="0" xfId="0" applyFont="1" applyFill="1" applyAlignment="1">
      <alignment horizontal="left" vertical="center"/>
    </xf>
    <xf numFmtId="0" fontId="27" fillId="0" borderId="0" xfId="0" applyFont="1" applyAlignment="1">
      <alignment vertical="center"/>
    </xf>
    <xf numFmtId="0" fontId="27" fillId="0" borderId="0" xfId="0" applyFont="1" applyBorder="1" applyAlignment="1">
      <alignment vertical="center"/>
    </xf>
    <xf numFmtId="0" fontId="2" fillId="15" borderId="1" xfId="0" applyFont="1" applyFill="1" applyBorder="1"/>
    <xf numFmtId="0" fontId="2" fillId="15" borderId="2" xfId="0" applyFont="1" applyFill="1" applyBorder="1"/>
    <xf numFmtId="164" fontId="2" fillId="15" borderId="3" xfId="0" applyNumberFormat="1" applyFont="1" applyFill="1" applyBorder="1" applyProtection="1"/>
    <xf numFmtId="0" fontId="2" fillId="15" borderId="6" xfId="0" applyFont="1" applyFill="1" applyBorder="1"/>
    <xf numFmtId="0" fontId="2" fillId="15" borderId="7" xfId="0" applyFont="1" applyFill="1" applyBorder="1"/>
    <xf numFmtId="0" fontId="2" fillId="2" borderId="8" xfId="0" applyFont="1" applyFill="1" applyBorder="1" applyProtection="1"/>
    <xf numFmtId="0" fontId="2" fillId="15" borderId="8" xfId="0" applyFont="1" applyFill="1" applyBorder="1" applyProtection="1"/>
    <xf numFmtId="0" fontId="8" fillId="16" borderId="0" xfId="0" applyFont="1" applyFill="1"/>
    <xf numFmtId="0" fontId="28" fillId="16" borderId="0" xfId="0" applyFont="1" applyFill="1"/>
    <xf numFmtId="0" fontId="8" fillId="16" borderId="0" xfId="0" applyFont="1" applyFill="1" applyAlignment="1"/>
    <xf numFmtId="0" fontId="16" fillId="17" borderId="1" xfId="0" applyFont="1" applyFill="1" applyBorder="1"/>
    <xf numFmtId="0" fontId="16" fillId="17" borderId="2" xfId="0" applyFont="1" applyFill="1" applyBorder="1"/>
    <xf numFmtId="0" fontId="2" fillId="17" borderId="4" xfId="0" applyFont="1" applyFill="1" applyBorder="1"/>
    <xf numFmtId="0" fontId="2" fillId="17" borderId="6" xfId="0" applyFont="1" applyFill="1" applyBorder="1"/>
    <xf numFmtId="0" fontId="4" fillId="5" borderId="4" xfId="0" applyFont="1" applyFill="1" applyBorder="1" applyAlignment="1">
      <alignment horizontal="center"/>
    </xf>
    <xf numFmtId="0" fontId="4" fillId="5" borderId="0" xfId="0" applyFont="1" applyFill="1" applyBorder="1" applyAlignment="1">
      <alignment horizontal="center"/>
    </xf>
    <xf numFmtId="0" fontId="4" fillId="5" borderId="5" xfId="0" applyFont="1" applyFill="1" applyBorder="1" applyAlignment="1">
      <alignment horizontal="center"/>
    </xf>
    <xf numFmtId="2" fontId="0" fillId="5" borderId="1" xfId="0" applyNumberFormat="1" applyFill="1" applyBorder="1" applyAlignment="1">
      <alignment horizontal="center"/>
    </xf>
    <xf numFmtId="2" fontId="0" fillId="5" borderId="2" xfId="0" applyNumberFormat="1" applyFill="1" applyBorder="1" applyAlignment="1">
      <alignment horizontal="center"/>
    </xf>
    <xf numFmtId="2" fontId="0" fillId="5" borderId="3" xfId="0" applyNumberFormat="1" applyFill="1" applyBorder="1" applyAlignment="1">
      <alignment horizontal="center"/>
    </xf>
    <xf numFmtId="2" fontId="0" fillId="5" borderId="4" xfId="0" applyNumberFormat="1" applyFill="1" applyBorder="1" applyAlignment="1">
      <alignment horizontal="center"/>
    </xf>
    <xf numFmtId="2" fontId="0" fillId="5" borderId="0" xfId="0" applyNumberFormat="1" applyFill="1" applyBorder="1" applyAlignment="1">
      <alignment horizontal="center"/>
    </xf>
    <xf numFmtId="2" fontId="0" fillId="5" borderId="5" xfId="0" applyNumberFormat="1" applyFill="1" applyBorder="1" applyAlignment="1">
      <alignment horizontal="center"/>
    </xf>
    <xf numFmtId="2" fontId="0" fillId="5" borderId="6" xfId="0" applyNumberFormat="1" applyFill="1" applyBorder="1" applyAlignment="1">
      <alignment horizontal="center"/>
    </xf>
    <xf numFmtId="2" fontId="0" fillId="5" borderId="7" xfId="0" applyNumberFormat="1" applyFill="1" applyBorder="1" applyAlignment="1">
      <alignment horizontal="center"/>
    </xf>
    <xf numFmtId="2" fontId="0" fillId="5" borderId="8" xfId="0" applyNumberFormat="1" applyFill="1" applyBorder="1" applyAlignment="1">
      <alignment horizontal="center"/>
    </xf>
    <xf numFmtId="0" fontId="28" fillId="14" borderId="2" xfId="0" applyFont="1" applyFill="1" applyBorder="1"/>
    <xf numFmtId="0" fontId="28" fillId="14" borderId="3" xfId="0" applyFont="1" applyFill="1" applyBorder="1"/>
    <xf numFmtId="0" fontId="4" fillId="5" borderId="4" xfId="0" applyFont="1" applyFill="1" applyBorder="1"/>
    <xf numFmtId="0" fontId="4" fillId="5" borderId="0" xfId="0" applyFont="1" applyFill="1" applyBorder="1"/>
    <xf numFmtId="0" fontId="7" fillId="5" borderId="0" xfId="0" applyFont="1" applyFill="1" applyBorder="1"/>
    <xf numFmtId="0" fontId="4" fillId="5" borderId="5" xfId="0" applyFont="1" applyFill="1" applyBorder="1"/>
    <xf numFmtId="0" fontId="8" fillId="14" borderId="1" xfId="0" applyFont="1" applyFill="1" applyBorder="1"/>
    <xf numFmtId="2" fontId="14" fillId="2" borderId="5" xfId="0" applyNumberFormat="1" applyFont="1" applyFill="1" applyBorder="1"/>
    <xf numFmtId="0" fontId="19" fillId="0" borderId="15" xfId="0" applyFont="1" applyBorder="1" applyAlignment="1">
      <alignment vertical="center" wrapText="1"/>
    </xf>
    <xf numFmtId="0" fontId="19" fillId="0" borderId="18" xfId="0" applyFont="1" applyBorder="1" applyAlignment="1">
      <alignment vertical="center" wrapText="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14" fillId="2" borderId="0"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6" fillId="17" borderId="2" xfId="0" applyFont="1" applyFill="1" applyBorder="1" applyAlignment="1">
      <alignment horizontal="center"/>
    </xf>
    <xf numFmtId="0" fontId="16" fillId="17" borderId="3" xfId="0" applyFont="1" applyFill="1" applyBorder="1" applyAlignment="1">
      <alignment horizontal="center"/>
    </xf>
    <xf numFmtId="0" fontId="5" fillId="9" borderId="0" xfId="0" applyFont="1" applyFill="1" applyAlignment="1">
      <alignment horizontal="center"/>
    </xf>
    <xf numFmtId="0" fontId="5" fillId="8" borderId="0" xfId="0" applyFont="1" applyFill="1" applyAlignment="1">
      <alignment horizontal="center"/>
    </xf>
    <xf numFmtId="0" fontId="5" fillId="3" borderId="0" xfId="0" applyFont="1" applyFill="1" applyAlignment="1">
      <alignment horizontal="center"/>
    </xf>
    <xf numFmtId="0" fontId="5" fillId="7" borderId="0" xfId="0" applyFont="1" applyFill="1" applyAlignment="1">
      <alignment horizontal="center"/>
    </xf>
    <xf numFmtId="0" fontId="9" fillId="5" borderId="0" xfId="0" applyFont="1" applyFill="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13" fillId="5" borderId="2" xfId="0" applyFont="1" applyFill="1" applyBorder="1" applyAlignment="1">
      <alignment horizontal="center"/>
    </xf>
    <xf numFmtId="0" fontId="13" fillId="5" borderId="3" xfId="0" applyFont="1" applyFill="1" applyBorder="1" applyAlignment="1">
      <alignment horizontal="center"/>
    </xf>
    <xf numFmtId="0" fontId="13" fillId="5" borderId="1" xfId="0" applyFont="1" applyFill="1" applyBorder="1" applyAlignment="1">
      <alignment horizontal="center"/>
    </xf>
    <xf numFmtId="0" fontId="18" fillId="0" borderId="0" xfId="0" applyFont="1" applyAlignment="1">
      <alignment horizontal="center" vertical="center"/>
    </xf>
    <xf numFmtId="0" fontId="25" fillId="0" borderId="0" xfId="0" applyFont="1" applyAlignment="1">
      <alignment horizontal="center" vertical="center"/>
    </xf>
    <xf numFmtId="0" fontId="24" fillId="0" borderId="7" xfId="0" applyFont="1" applyBorder="1" applyAlignment="1">
      <alignment horizontal="center" vertical="center"/>
    </xf>
    <xf numFmtId="0" fontId="10" fillId="18" borderId="0" xfId="0" applyFont="1" applyFill="1" applyAlignment="1"/>
    <xf numFmtId="0" fontId="10" fillId="18" borderId="0" xfId="0" applyFont="1" applyFill="1" applyAlignment="1">
      <alignment vertical="center"/>
    </xf>
    <xf numFmtId="0" fontId="30" fillId="2" borderId="0" xfId="0" applyFont="1" applyFill="1" applyAlignment="1">
      <alignment vertical="center"/>
    </xf>
    <xf numFmtId="0" fontId="10" fillId="2" borderId="0" xfId="0" applyFont="1" applyFill="1" applyAlignment="1">
      <alignment vertical="center"/>
    </xf>
    <xf numFmtId="0" fontId="10" fillId="18" borderId="0" xfId="0" applyFont="1" applyFill="1" applyAlignment="1">
      <alignment horizontal="left" vertical="center" indent="1"/>
    </xf>
    <xf numFmtId="0" fontId="10" fillId="18" borderId="0" xfId="0" applyFont="1" applyFill="1" applyAlignment="1">
      <alignment horizontal="left" vertical="center" indent="2"/>
    </xf>
    <xf numFmtId="0" fontId="10" fillId="18" borderId="0" xfId="0" applyFont="1" applyFill="1" applyAlignment="1">
      <alignment horizontal="left" vertical="center"/>
    </xf>
    <xf numFmtId="0" fontId="32" fillId="18" borderId="0" xfId="0" applyFont="1" applyFill="1" applyAlignment="1"/>
    <xf numFmtId="0" fontId="40" fillId="18" borderId="0" xfId="0" applyFont="1" applyFill="1" applyAlignment="1"/>
    <xf numFmtId="0" fontId="40" fillId="18" borderId="0" xfId="0" applyFont="1" applyFill="1" applyAlignment="1">
      <alignment vertical="center"/>
    </xf>
    <xf numFmtId="0" fontId="38" fillId="18" borderId="0" xfId="0" applyFont="1" applyFill="1" applyAlignment="1">
      <alignment horizontal="left" vertical="top" wrapText="1"/>
    </xf>
    <xf numFmtId="0" fontId="30" fillId="19" borderId="0" xfId="0" applyFont="1" applyFill="1" applyAlignment="1">
      <alignment vertical="center"/>
    </xf>
    <xf numFmtId="0" fontId="10" fillId="19" borderId="0" xfId="0" applyFont="1" applyFill="1" applyAlignment="1">
      <alignment vertical="center"/>
    </xf>
    <xf numFmtId="0" fontId="30" fillId="18" borderId="0" xfId="0" applyFont="1" applyFill="1" applyAlignment="1">
      <alignment horizontal="right" vertical="center"/>
    </xf>
    <xf numFmtId="0" fontId="30" fillId="18" borderId="0" xfId="0" applyFont="1" applyFill="1" applyAlignment="1">
      <alignment horizontal="center" vertical="center"/>
    </xf>
    <xf numFmtId="0" fontId="2" fillId="2" borderId="0" xfId="0" applyFont="1" applyFill="1" applyBorder="1" applyProtection="1">
      <protection locked="0"/>
    </xf>
    <xf numFmtId="0" fontId="1" fillId="2" borderId="7" xfId="0" applyFont="1" applyFill="1" applyBorder="1" applyProtection="1">
      <protection locked="0"/>
    </xf>
    <xf numFmtId="0" fontId="7" fillId="2" borderId="0" xfId="0" applyFont="1" applyFill="1" applyProtection="1">
      <protection locked="0"/>
    </xf>
    <xf numFmtId="0" fontId="20" fillId="0" borderId="22" xfId="0" applyFont="1" applyBorder="1" applyAlignment="1">
      <alignment vertical="center"/>
    </xf>
    <xf numFmtId="0" fontId="20" fillId="0" borderId="23" xfId="0" applyFont="1" applyBorder="1" applyAlignment="1">
      <alignment vertical="center"/>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8" fillId="20" borderId="0" xfId="0" applyFont="1" applyFill="1" applyBorder="1"/>
    <xf numFmtId="0" fontId="28" fillId="20" borderId="0" xfId="0" applyFont="1" applyFill="1" applyBorder="1"/>
    <xf numFmtId="0" fontId="28" fillId="20" borderId="0" xfId="0" applyFont="1" applyFill="1" applyBorder="1" applyAlignment="1">
      <alignment horizontal="right"/>
    </xf>
    <xf numFmtId="0" fontId="8" fillId="21" borderId="0" xfId="0" applyFont="1" applyFill="1" applyBorder="1"/>
    <xf numFmtId="0" fontId="28" fillId="21" borderId="0" xfId="0" applyFont="1" applyFill="1" applyBorder="1"/>
    <xf numFmtId="0" fontId="28" fillId="21" borderId="0" xfId="0" applyFont="1" applyFill="1" applyBorder="1" applyAlignment="1">
      <alignment horizontal="right"/>
    </xf>
    <xf numFmtId="0" fontId="2" fillId="22" borderId="2" xfId="0" applyFont="1" applyFill="1" applyBorder="1"/>
    <xf numFmtId="0" fontId="2" fillId="22" borderId="7" xfId="0" applyFont="1" applyFill="1" applyBorder="1"/>
    <xf numFmtId="0" fontId="1" fillId="22" borderId="1" xfId="0" applyFont="1" applyFill="1" applyBorder="1"/>
    <xf numFmtId="0" fontId="1" fillId="22" borderId="6" xfId="0" applyFont="1" applyFill="1" applyBorder="1"/>
    <xf numFmtId="1" fontId="2" fillId="2" borderId="3" xfId="0" applyNumberFormat="1" applyFont="1" applyFill="1" applyBorder="1" applyProtection="1">
      <protection locked="0"/>
    </xf>
    <xf numFmtId="1" fontId="2" fillId="2" borderId="8" xfId="0" applyNumberFormat="1" applyFont="1" applyFill="1" applyBorder="1" applyProtection="1">
      <protection locked="0"/>
    </xf>
    <xf numFmtId="0" fontId="41" fillId="11" borderId="13" xfId="0" applyFont="1" applyFill="1" applyBorder="1" applyAlignment="1">
      <alignment horizontal="center" vertical="center"/>
    </xf>
    <xf numFmtId="0" fontId="41" fillId="11" borderId="21" xfId="0" applyFont="1" applyFill="1" applyBorder="1" applyAlignment="1">
      <alignment horizontal="center" vertical="center"/>
    </xf>
    <xf numFmtId="0" fontId="41" fillId="11" borderId="14" xfId="0" applyFont="1" applyFill="1" applyBorder="1" applyAlignment="1">
      <alignment horizontal="center" vertical="center"/>
    </xf>
    <xf numFmtId="0" fontId="33" fillId="8" borderId="18" xfId="0" applyFont="1" applyFill="1" applyBorder="1" applyAlignment="1">
      <alignment vertical="center"/>
    </xf>
    <xf numFmtId="0" fontId="33" fillId="8" borderId="19" xfId="0" applyFont="1" applyFill="1" applyBorder="1" applyAlignment="1">
      <alignment horizontal="center" vertical="center"/>
    </xf>
    <xf numFmtId="1" fontId="33" fillId="8" borderId="23"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0" fontId="41" fillId="23" borderId="24" xfId="0" applyFont="1" applyFill="1" applyBorder="1" applyAlignment="1">
      <alignment horizontal="center" vertical="center"/>
    </xf>
    <xf numFmtId="0" fontId="41" fillId="23" borderId="7" xfId="0" applyFont="1" applyFill="1" applyBorder="1" applyAlignment="1">
      <alignment horizontal="center" vertical="center"/>
    </xf>
    <xf numFmtId="0" fontId="41" fillId="24" borderId="24" xfId="0" applyFont="1" applyFill="1" applyBorder="1" applyAlignment="1">
      <alignment horizontal="center" vertical="center"/>
    </xf>
    <xf numFmtId="0" fontId="41" fillId="24" borderId="7" xfId="0" applyFont="1" applyFill="1" applyBorder="1" applyAlignment="1">
      <alignment horizontal="center" vertical="center"/>
    </xf>
    <xf numFmtId="0" fontId="42" fillId="23" borderId="13" xfId="0" applyFont="1" applyFill="1" applyBorder="1" applyAlignment="1">
      <alignment horizontal="center" vertical="center"/>
    </xf>
    <xf numFmtId="0" fontId="42" fillId="23" borderId="21" xfId="0" applyFont="1" applyFill="1" applyBorder="1" applyAlignment="1">
      <alignment horizontal="center" vertical="center"/>
    </xf>
    <xf numFmtId="0" fontId="42" fillId="24" borderId="21" xfId="0" applyFont="1" applyFill="1" applyBorder="1" applyAlignment="1">
      <alignment horizontal="center" vertical="center"/>
    </xf>
    <xf numFmtId="0" fontId="42" fillId="24" borderId="21" xfId="0" applyFont="1" applyFill="1" applyBorder="1" applyAlignment="1">
      <alignment horizontal="center" vertical="center" wrapText="1"/>
    </xf>
    <xf numFmtId="0" fontId="42" fillId="24" borderId="14" xfId="0" applyFont="1" applyFill="1" applyBorder="1" applyAlignment="1">
      <alignment horizontal="center" vertical="center"/>
    </xf>
    <xf numFmtId="0" fontId="19" fillId="0" borderId="15" xfId="0" applyFont="1" applyBorder="1" applyAlignment="1">
      <alignment vertical="center"/>
    </xf>
    <xf numFmtId="0" fontId="19" fillId="0" borderId="18" xfId="0" applyFont="1" applyBorder="1" applyAlignment="1">
      <alignment vertical="center"/>
    </xf>
    <xf numFmtId="0" fontId="23" fillId="6" borderId="21" xfId="0" applyFont="1" applyFill="1" applyBorder="1" applyAlignment="1">
      <alignment horizontal="center" vertical="center"/>
    </xf>
    <xf numFmtId="0" fontId="23" fillId="10" borderId="21" xfId="0" applyFont="1" applyFill="1" applyBorder="1" applyAlignment="1">
      <alignment horizontal="center" vertical="center"/>
    </xf>
    <xf numFmtId="0" fontId="23" fillId="13" borderId="21" xfId="0" applyFont="1" applyFill="1" applyBorder="1" applyAlignment="1">
      <alignment horizontal="center" vertical="center"/>
    </xf>
    <xf numFmtId="0" fontId="23" fillId="12" borderId="21" xfId="0" applyFont="1" applyFill="1" applyBorder="1" applyAlignment="1">
      <alignment horizontal="center" vertical="center"/>
    </xf>
    <xf numFmtId="0" fontId="24" fillId="0" borderId="0" xfId="0" applyFont="1" applyBorder="1" applyAlignment="1">
      <alignment horizontal="center" vertical="center"/>
    </xf>
    <xf numFmtId="0" fontId="17" fillId="0" borderId="0" xfId="0" applyFont="1" applyBorder="1" applyAlignment="1">
      <alignment vertical="center"/>
    </xf>
    <xf numFmtId="0" fontId="43" fillId="0" borderId="0" xfId="0" applyFont="1" applyAlignment="1">
      <alignment horizontal="center" vertical="center"/>
    </xf>
    <xf numFmtId="0" fontId="44" fillId="0" borderId="0" xfId="0" applyFont="1" applyBorder="1" applyAlignment="1">
      <alignment horizontal="center" vertical="center"/>
    </xf>
    <xf numFmtId="0" fontId="45" fillId="0" borderId="0" xfId="0" applyFont="1" applyAlignment="1">
      <alignment vertical="center"/>
    </xf>
    <xf numFmtId="0" fontId="46" fillId="18" borderId="25" xfId="0" applyFont="1" applyFill="1" applyBorder="1" applyAlignment="1">
      <alignment horizontal="center" vertical="center"/>
    </xf>
    <xf numFmtId="0" fontId="46" fillId="18" borderId="29" xfId="0" applyFont="1" applyFill="1" applyBorder="1" applyAlignment="1">
      <alignment horizontal="center" vertical="center"/>
    </xf>
    <xf numFmtId="0" fontId="21" fillId="6" borderId="30" xfId="0" applyFont="1" applyFill="1" applyBorder="1" applyAlignment="1">
      <alignment horizontal="center" vertical="center"/>
    </xf>
    <xf numFmtId="0" fontId="46" fillId="18" borderId="31" xfId="0" applyFont="1" applyFill="1" applyBorder="1" applyAlignment="1">
      <alignment horizontal="center" vertical="center"/>
    </xf>
    <xf numFmtId="0" fontId="21" fillId="6" borderId="32" xfId="0" applyFont="1" applyFill="1" applyBorder="1" applyAlignment="1">
      <alignment horizontal="center" vertical="center"/>
    </xf>
    <xf numFmtId="0" fontId="21" fillId="10" borderId="30" xfId="0" applyFont="1" applyFill="1" applyBorder="1" applyAlignment="1">
      <alignment horizontal="center" vertical="center"/>
    </xf>
    <xf numFmtId="0" fontId="21" fillId="10" borderId="32" xfId="0" applyFont="1" applyFill="1" applyBorder="1" applyAlignment="1">
      <alignment horizontal="center" vertical="center"/>
    </xf>
    <xf numFmtId="0" fontId="47" fillId="18" borderId="25" xfId="0" applyFont="1" applyFill="1" applyBorder="1" applyAlignment="1">
      <alignment horizontal="center" vertical="center"/>
    </xf>
    <xf numFmtId="0" fontId="47" fillId="18" borderId="29" xfId="0" applyFont="1" applyFill="1" applyBorder="1" applyAlignment="1">
      <alignment horizontal="center" vertical="center"/>
    </xf>
    <xf numFmtId="0" fontId="47" fillId="18" borderId="31" xfId="0" applyFont="1" applyFill="1" applyBorder="1" applyAlignment="1">
      <alignment horizontal="center" vertical="center"/>
    </xf>
    <xf numFmtId="0" fontId="21" fillId="25" borderId="30" xfId="0" applyFont="1" applyFill="1" applyBorder="1" applyAlignment="1">
      <alignment horizontal="center" vertical="center"/>
    </xf>
    <xf numFmtId="0" fontId="21" fillId="25" borderId="32" xfId="0" applyFont="1" applyFill="1" applyBorder="1" applyAlignment="1">
      <alignment horizontal="center" vertical="center"/>
    </xf>
    <xf numFmtId="0" fontId="48" fillId="18" borderId="25" xfId="0" applyFont="1" applyFill="1" applyBorder="1" applyAlignment="1">
      <alignment horizontal="center" vertical="center"/>
    </xf>
    <xf numFmtId="0" fontId="48" fillId="18" borderId="29" xfId="0" applyFont="1" applyFill="1" applyBorder="1" applyAlignment="1">
      <alignment horizontal="center" vertical="center"/>
    </xf>
    <xf numFmtId="0" fontId="48" fillId="18" borderId="31" xfId="0" applyFont="1" applyFill="1" applyBorder="1" applyAlignment="1">
      <alignment horizontal="center" vertical="center"/>
    </xf>
    <xf numFmtId="0" fontId="21" fillId="24" borderId="30" xfId="0" applyFont="1" applyFill="1" applyBorder="1" applyAlignment="1">
      <alignment horizontal="center" vertical="center"/>
    </xf>
    <xf numFmtId="0" fontId="21" fillId="24" borderId="32" xfId="0" applyFont="1" applyFill="1" applyBorder="1" applyAlignment="1">
      <alignment horizontal="center" vertical="center"/>
    </xf>
    <xf numFmtId="0" fontId="49" fillId="18" borderId="25" xfId="0" applyFont="1" applyFill="1" applyBorder="1" applyAlignment="1">
      <alignment horizontal="center" vertical="center"/>
    </xf>
    <xf numFmtId="0" fontId="49" fillId="18" borderId="29" xfId="0" applyFont="1" applyFill="1" applyBorder="1" applyAlignment="1">
      <alignment horizontal="center" vertical="center"/>
    </xf>
    <xf numFmtId="0" fontId="49" fillId="18" borderId="31" xfId="0" applyFont="1" applyFill="1" applyBorder="1" applyAlignment="1">
      <alignment horizontal="center" vertical="center"/>
    </xf>
    <xf numFmtId="0" fontId="26" fillId="0" borderId="33" xfId="0" applyFont="1" applyBorder="1" applyAlignment="1">
      <alignment vertical="center" wrapText="1"/>
    </xf>
    <xf numFmtId="0" fontId="20" fillId="0" borderId="26" xfId="0" applyFont="1" applyBorder="1" applyAlignment="1">
      <alignment vertical="center"/>
    </xf>
    <xf numFmtId="0" fontId="20" fillId="0" borderId="27" xfId="0" applyFont="1" applyBorder="1" applyAlignment="1">
      <alignment vertical="center"/>
    </xf>
    <xf numFmtId="0" fontId="22" fillId="0" borderId="28" xfId="0" applyFont="1" applyBorder="1" applyAlignment="1">
      <alignment horizontal="center" vertical="center"/>
    </xf>
    <xf numFmtId="0" fontId="21" fillId="6" borderId="34" xfId="0" applyFont="1" applyFill="1" applyBorder="1" applyAlignment="1">
      <alignment horizontal="center" vertical="center"/>
    </xf>
    <xf numFmtId="0" fontId="21" fillId="6" borderId="35" xfId="0" applyFont="1" applyFill="1" applyBorder="1" applyAlignment="1">
      <alignment horizontal="center" vertical="center"/>
    </xf>
    <xf numFmtId="0" fontId="21" fillId="6" borderId="24" xfId="0" applyFont="1" applyFill="1" applyBorder="1" applyAlignment="1">
      <alignment horizontal="center" vertical="center"/>
    </xf>
    <xf numFmtId="0" fontId="46" fillId="18" borderId="24" xfId="0" applyFont="1" applyFill="1" applyBorder="1" applyAlignment="1">
      <alignment horizontal="center" vertical="center"/>
    </xf>
    <xf numFmtId="0" fontId="46" fillId="18" borderId="36" xfId="0" applyFont="1" applyFill="1" applyBorder="1" applyAlignment="1">
      <alignment horizontal="center" vertical="center"/>
    </xf>
    <xf numFmtId="0" fontId="21" fillId="10" borderId="34"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4" xfId="0" applyFont="1" applyFill="1" applyBorder="1" applyAlignment="1">
      <alignment horizontal="center" vertical="center"/>
    </xf>
    <xf numFmtId="0" fontId="47" fillId="18" borderId="24" xfId="0" applyFont="1" applyFill="1" applyBorder="1" applyAlignment="1">
      <alignment horizontal="center" vertical="center"/>
    </xf>
    <xf numFmtId="0" fontId="47" fillId="18" borderId="36"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35" xfId="0" applyFont="1" applyFill="1" applyBorder="1" applyAlignment="1">
      <alignment horizontal="center" vertical="center"/>
    </xf>
    <xf numFmtId="0" fontId="21" fillId="25" borderId="24" xfId="0" applyFont="1" applyFill="1" applyBorder="1" applyAlignment="1">
      <alignment horizontal="center" vertical="center"/>
    </xf>
    <xf numFmtId="0" fontId="48" fillId="18" borderId="24" xfId="0" applyFont="1" applyFill="1" applyBorder="1" applyAlignment="1">
      <alignment horizontal="center" vertical="center"/>
    </xf>
    <xf numFmtId="0" fontId="48" fillId="18" borderId="36" xfId="0" applyFont="1" applyFill="1" applyBorder="1" applyAlignment="1">
      <alignment horizontal="center" vertical="center"/>
    </xf>
    <xf numFmtId="0" fontId="21" fillId="24" borderId="34" xfId="0" applyFont="1" applyFill="1" applyBorder="1" applyAlignment="1">
      <alignment horizontal="center" vertical="center"/>
    </xf>
    <xf numFmtId="0" fontId="21" fillId="24" borderId="35" xfId="0" applyFont="1" applyFill="1" applyBorder="1" applyAlignment="1">
      <alignment horizontal="center" vertical="center"/>
    </xf>
    <xf numFmtId="0" fontId="21" fillId="24" borderId="24" xfId="0" applyFont="1" applyFill="1" applyBorder="1" applyAlignment="1">
      <alignment horizontal="center" vertical="center"/>
    </xf>
    <xf numFmtId="0" fontId="49" fillId="18" borderId="24" xfId="0" applyFont="1" applyFill="1" applyBorder="1" applyAlignment="1">
      <alignment horizontal="center" vertical="center"/>
    </xf>
    <xf numFmtId="0" fontId="49" fillId="18" borderId="36" xfId="0" applyFont="1" applyFill="1" applyBorder="1" applyAlignment="1">
      <alignment horizontal="center" vertical="center"/>
    </xf>
  </cellXfs>
  <cellStyles count="2">
    <cellStyle name="Normal" xfId="0" builtinId="0"/>
    <cellStyle name="Percent" xfId="1" builtinId="5"/>
  </cellStyles>
  <dxfs count="20">
    <dxf>
      <fill>
        <patternFill>
          <bgColor rgb="FF92D050"/>
        </patternFill>
      </fill>
    </dxf>
    <dxf>
      <fill>
        <patternFill>
          <bgColor theme="5" tint="0.39994506668294322"/>
        </patternFill>
      </fill>
    </dxf>
    <dxf>
      <fill>
        <patternFill>
          <bgColor rgb="FFFFFF66"/>
        </patternFill>
      </fill>
    </dxf>
    <dxf>
      <font>
        <color theme="0" tint="-0.499984740745262"/>
      </font>
    </dxf>
    <dxf>
      <fill>
        <patternFill>
          <bgColor rgb="FF92D050"/>
        </patternFill>
      </fill>
    </dxf>
    <dxf>
      <fill>
        <patternFill>
          <bgColor theme="5" tint="0.39994506668294322"/>
        </patternFill>
      </fill>
    </dxf>
    <dxf>
      <fill>
        <patternFill>
          <bgColor rgb="FFFFFF66"/>
        </patternFill>
      </fill>
    </dxf>
    <dxf>
      <font>
        <color theme="0" tint="-0.14996795556505021"/>
      </font>
    </dxf>
    <dxf>
      <fill>
        <patternFill>
          <bgColor rgb="FF92D050"/>
        </patternFill>
      </fill>
    </dxf>
    <dxf>
      <fill>
        <patternFill>
          <bgColor theme="5" tint="0.39994506668294322"/>
        </patternFill>
      </fill>
    </dxf>
    <dxf>
      <fill>
        <patternFill>
          <bgColor rgb="FFFFFF66"/>
        </patternFill>
      </fill>
    </dxf>
    <dxf>
      <font>
        <color theme="0" tint="-0.14996795556505021"/>
      </font>
    </dxf>
    <dxf>
      <fill>
        <patternFill>
          <bgColor rgb="FF92D050"/>
        </patternFill>
      </fill>
    </dxf>
    <dxf>
      <fill>
        <patternFill>
          <bgColor theme="5" tint="0.39994506668294322"/>
        </patternFill>
      </fill>
    </dxf>
    <dxf>
      <fill>
        <patternFill>
          <bgColor rgb="FFFFFF66"/>
        </patternFill>
      </fill>
    </dxf>
    <dxf>
      <font>
        <color theme="0" tint="-0.14996795556505021"/>
      </font>
    </dxf>
    <dxf>
      <fill>
        <patternFill>
          <bgColor rgb="FF92D050"/>
        </patternFill>
      </fill>
    </dxf>
    <dxf>
      <fill>
        <patternFill>
          <bgColor theme="5" tint="0.39994506668294322"/>
        </patternFill>
      </fill>
    </dxf>
    <dxf>
      <fill>
        <patternFill>
          <bgColor rgb="FFFFFF66"/>
        </patternFill>
      </fill>
    </dxf>
    <dxf>
      <font>
        <color theme="0" tint="-0.14996795556505021"/>
      </font>
    </dxf>
  </dxfs>
  <tableStyles count="0" defaultTableStyle="TableStyleMedium2" defaultPivotStyle="PivotStyleMedium9"/>
  <colors>
    <mruColors>
      <color rgb="FF006600"/>
      <color rgb="FF66FF66"/>
      <color rgb="FF008000"/>
      <color rgb="FFFFFFFF"/>
      <color rgb="FF00CC00"/>
      <color rgb="FF800000"/>
      <color rgb="FFFF3300"/>
      <color rgb="FFFFFF66"/>
      <color rgb="FFFFCC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Global Marketplace</a:t>
            </a:r>
          </a:p>
        </c:rich>
      </c:tx>
      <c:layout/>
      <c:overlay val="0"/>
    </c:title>
    <c:autoTitleDeleted val="0"/>
    <c:plotArea>
      <c:layout>
        <c:manualLayout>
          <c:layoutTarget val="inner"/>
          <c:xMode val="edge"/>
          <c:yMode val="edge"/>
          <c:x val="9.5969435910179618E-2"/>
          <c:y val="9.3961587440614586E-2"/>
          <c:w val="0.87856536392901963"/>
          <c:h val="0.70969598745511997"/>
        </c:manualLayout>
      </c:layout>
      <c:barChart>
        <c:barDir val="col"/>
        <c:grouping val="stacked"/>
        <c:varyColors val="0"/>
        <c:ser>
          <c:idx val="0"/>
          <c:order val="0"/>
          <c:tx>
            <c:v>Invest</c:v>
          </c:tx>
          <c:spPr>
            <a:solidFill>
              <a:srgbClr val="00B050"/>
            </a:solidFill>
          </c:spPr>
          <c:invertIfNegative val="0"/>
          <c:cat>
            <c:strRef>
              <c:f>'Global Marketplace'!$B$3:$B$18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'Global Marketplace'!$C$3:$C$18</c:f>
              <c:numCache>
                <c:formatCode>0%</c:formatCode>
                <c:ptCount val="16"/>
                <c:pt idx="0">
                  <c:v>7.3529411764705881E-3</c:v>
                </c:pt>
                <c:pt idx="1">
                  <c:v>1.4705882352941176E-2</c:v>
                </c:pt>
                <c:pt idx="2">
                  <c:v>2.2058823529411766E-2</c:v>
                </c:pt>
                <c:pt idx="3">
                  <c:v>2.9411764705882353E-2</c:v>
                </c:pt>
                <c:pt idx="4">
                  <c:v>3.6764705882352942E-2</c:v>
                </c:pt>
                <c:pt idx="5">
                  <c:v>4.4117647058823532E-2</c:v>
                </c:pt>
                <c:pt idx="6">
                  <c:v>5.1470588235294115E-2</c:v>
                </c:pt>
                <c:pt idx="7">
                  <c:v>5.8823529411764705E-2</c:v>
                </c:pt>
                <c:pt idx="8">
                  <c:v>6.6176470588235295E-2</c:v>
                </c:pt>
                <c:pt idx="9">
                  <c:v>7.3529411764705885E-2</c:v>
                </c:pt>
                <c:pt idx="10">
                  <c:v>8.0882352941176475E-2</c:v>
                </c:pt>
                <c:pt idx="11">
                  <c:v>8.8235294117647065E-2</c:v>
                </c:pt>
                <c:pt idx="12">
                  <c:v>9.5588235294117641E-2</c:v>
                </c:pt>
                <c:pt idx="13">
                  <c:v>0.10294117647058823</c:v>
                </c:pt>
                <c:pt idx="14">
                  <c:v>0.11029411764705882</c:v>
                </c:pt>
                <c:pt idx="15">
                  <c:v>0.11764705882352941</c:v>
                </c:pt>
              </c:numCache>
            </c:numRef>
          </c:val>
        </c:ser>
        <c:ser>
          <c:idx val="1"/>
          <c:order val="1"/>
          <c:tx>
            <c:v>Veto</c:v>
          </c:tx>
          <c:spPr>
            <a:solidFill>
              <a:srgbClr val="FF0000"/>
            </a:solidFill>
          </c:spPr>
          <c:invertIfNegative val="0"/>
          <c:cat>
            <c:strRef>
              <c:f>'Global Marketplace'!$B$3:$B$18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'Global Marketplace'!$D$3:$D$18</c:f>
              <c:numCache>
                <c:formatCode>0%</c:formatCode>
                <c:ptCount val="16"/>
                <c:pt idx="0">
                  <c:v>-0.125</c:v>
                </c:pt>
                <c:pt idx="1">
                  <c:v>0</c:v>
                </c:pt>
                <c:pt idx="2">
                  <c:v>-0.125</c:v>
                </c:pt>
                <c:pt idx="3">
                  <c:v>0</c:v>
                </c:pt>
                <c:pt idx="4">
                  <c:v>-0.125</c:v>
                </c:pt>
                <c:pt idx="5">
                  <c:v>0</c:v>
                </c:pt>
                <c:pt idx="6">
                  <c:v>-0.125</c:v>
                </c:pt>
                <c:pt idx="7">
                  <c:v>0</c:v>
                </c:pt>
                <c:pt idx="8">
                  <c:v>-0.125</c:v>
                </c:pt>
                <c:pt idx="9">
                  <c:v>0</c:v>
                </c:pt>
                <c:pt idx="10">
                  <c:v>-0.125</c:v>
                </c:pt>
                <c:pt idx="11">
                  <c:v>0</c:v>
                </c:pt>
                <c:pt idx="12">
                  <c:v>-0.125</c:v>
                </c:pt>
                <c:pt idx="13">
                  <c:v>0</c:v>
                </c:pt>
                <c:pt idx="14">
                  <c:v>-0.125</c:v>
                </c:pt>
                <c:pt idx="15">
                  <c:v>0</c:v>
                </c:pt>
              </c:numCache>
            </c:numRef>
          </c:val>
        </c:ser>
        <c:dLbls>
          <c:showLegendKey val="0"/>
          <c:showVal val="0"/>
          <c:showCatName val="0"/>
          <c:showSerName val="0"/>
          <c:showPercent val="0"/>
          <c:showBubbleSize val="0"/>
        </c:dLbls>
        <c:gapWidth val="100"/>
        <c:overlap val="100"/>
        <c:axId val="135559424"/>
        <c:axId val="135561984"/>
      </c:barChart>
      <c:lineChart>
        <c:grouping val="standard"/>
        <c:varyColors val="0"/>
        <c:ser>
          <c:idx val="2"/>
          <c:order val="2"/>
          <c:tx>
            <c:strRef>
              <c:f>'Global Marketplace'!$J$2</c:f>
              <c:strCache>
                <c:ptCount val="1"/>
                <c:pt idx="0">
                  <c:v>G</c:v>
                </c:pt>
              </c:strCache>
            </c:strRef>
          </c:tx>
          <c:spPr>
            <a:ln>
              <a:noFill/>
            </a:ln>
          </c:spPr>
          <c:marker>
            <c:symbol val="triangle"/>
            <c:size val="17"/>
            <c:spPr>
              <a:solidFill>
                <a:srgbClr val="008000"/>
              </a:solidFill>
              <a:ln>
                <a:solidFill>
                  <a:schemeClr val="tx1"/>
                </a:solidFill>
              </a:ln>
            </c:spPr>
          </c:marker>
          <c:val>
            <c:numRef>
              <c:f>'Global Marketplace'!$J$3:$J$18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3"/>
          <c:order val="3"/>
          <c:tx>
            <c:strRef>
              <c:f>'Global Marketplace'!$K$2</c:f>
              <c:strCache>
                <c:ptCount val="1"/>
                <c:pt idx="0">
                  <c:v>B</c:v>
                </c:pt>
              </c:strCache>
            </c:strRef>
          </c:tx>
          <c:spPr>
            <a:ln w="28575">
              <a:noFill/>
            </a:ln>
          </c:spPr>
          <c:marker>
            <c:symbol val="x"/>
            <c:size val="14"/>
            <c:spPr>
              <a:ln w="50800">
                <a:solidFill>
                  <a:srgbClr val="FF0000"/>
                </a:solidFill>
              </a:ln>
            </c:spPr>
          </c:marker>
          <c:val>
            <c:numRef>
              <c:f>'Global Marketplace'!$K$3:$K$18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4"/>
          <c:order val="4"/>
          <c:tx>
            <c:strRef>
              <c:f>'Global Marketplace'!$L$2</c:f>
              <c:strCache>
                <c:ptCount val="1"/>
                <c:pt idx="0">
                  <c:v>A</c:v>
                </c:pt>
              </c:strCache>
            </c:strRef>
          </c:tx>
          <c:spPr>
            <a:ln w="28575">
              <a:noFill/>
            </a:ln>
          </c:spPr>
          <c:marker>
            <c:symbol val="circle"/>
            <c:size val="15"/>
            <c:spPr>
              <a:solidFill>
                <a:srgbClr val="FFFF00"/>
              </a:solidFill>
              <a:ln>
                <a:solidFill>
                  <a:schemeClr val="tx1"/>
                </a:solidFill>
              </a:ln>
            </c:spPr>
          </c:marker>
          <c:val>
            <c:numRef>
              <c:f>'Global Marketplace'!$L$3:$L$18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dLbls>
          <c:showLegendKey val="0"/>
          <c:showVal val="0"/>
          <c:showCatName val="0"/>
          <c:showSerName val="0"/>
          <c:showPercent val="0"/>
          <c:showBubbleSize val="0"/>
        </c:dLbls>
        <c:marker val="1"/>
        <c:smooth val="0"/>
        <c:axId val="135728512"/>
        <c:axId val="135726592"/>
      </c:lineChart>
      <c:catAx>
        <c:axId val="135559424"/>
        <c:scaling>
          <c:orientation val="minMax"/>
        </c:scaling>
        <c:delete val="0"/>
        <c:axPos val="t"/>
        <c:majorGridlines>
          <c:spPr>
            <a:ln w="6350">
              <a:solidFill>
                <a:sysClr val="window" lastClr="FFFFFF">
                  <a:lumMod val="75000"/>
                </a:sysClr>
              </a:solidFill>
              <a:prstDash val="sysDash"/>
            </a:ln>
          </c:spPr>
        </c:majorGridlines>
        <c:numFmt formatCode="General" sourceLinked="1"/>
        <c:majorTickMark val="out"/>
        <c:minorTickMark val="none"/>
        <c:tickLblPos val="low"/>
        <c:txPr>
          <a:bodyPr rot="-5400000" vert="horz"/>
          <a:lstStyle/>
          <a:p>
            <a:pPr>
              <a:defRPr sz="1200"/>
            </a:pPr>
            <a:endParaRPr lang="en-US"/>
          </a:p>
        </c:txPr>
        <c:crossAx val="135561984"/>
        <c:crosses val="max"/>
        <c:auto val="1"/>
        <c:lblAlgn val="ctr"/>
        <c:lblOffset val="100"/>
        <c:tickLblSkip val="1"/>
        <c:noMultiLvlLbl val="0"/>
      </c:catAx>
      <c:valAx>
        <c:axId val="135561984"/>
        <c:scaling>
          <c:orientation val="minMax"/>
          <c:max val="0.30000000000000004"/>
          <c:min val="-0.30000000000000004"/>
        </c:scaling>
        <c:delete val="0"/>
        <c:axPos val="l"/>
        <c:majorGridlines>
          <c:spPr>
            <a:ln w="6350" cmpd="sng">
              <a:solidFill>
                <a:schemeClr val="bg1">
                  <a:lumMod val="75000"/>
                </a:schemeClr>
              </a:solidFill>
              <a:prstDash val="sysDash"/>
            </a:ln>
          </c:spPr>
        </c:majorGridlines>
        <c:title>
          <c:tx>
            <c:rich>
              <a:bodyPr rot="-5400000" vert="horz"/>
              <a:lstStyle/>
              <a:p>
                <a:pPr>
                  <a:defRPr/>
                </a:pPr>
                <a:r>
                  <a:rPr lang="en-US"/>
                  <a:t>Percentage of "Invest</a:t>
                </a:r>
                <a:r>
                  <a:rPr lang="en-US" baseline="0"/>
                  <a:t> </a:t>
                </a:r>
                <a:r>
                  <a:rPr lang="en-US"/>
                  <a:t>points"</a:t>
                </a:r>
                <a:r>
                  <a:rPr lang="en-US" baseline="0"/>
                  <a:t> a</a:t>
                </a:r>
                <a:r>
                  <a:rPr lang="en-US"/>
                  <a:t>nd "Vetoes" received</a:t>
                </a:r>
              </a:p>
            </c:rich>
          </c:tx>
          <c:layout>
            <c:manualLayout>
              <c:xMode val="edge"/>
              <c:yMode val="edge"/>
              <c:x val="1.2767772566485603E-2"/>
              <c:y val="8.3509218641167213E-2"/>
            </c:manualLayout>
          </c:layout>
          <c:overlay val="0"/>
        </c:title>
        <c:numFmt formatCode="0%" sourceLinked="1"/>
        <c:majorTickMark val="out"/>
        <c:minorTickMark val="none"/>
        <c:tickLblPos val="nextTo"/>
        <c:txPr>
          <a:bodyPr/>
          <a:lstStyle/>
          <a:p>
            <a:pPr>
              <a:defRPr sz="1000"/>
            </a:pPr>
            <a:endParaRPr lang="en-US"/>
          </a:p>
        </c:txPr>
        <c:crossAx val="135559424"/>
        <c:crosses val="autoZero"/>
        <c:crossBetween val="between"/>
        <c:majorUnit val="5.000000000000001E-2"/>
      </c:valAx>
      <c:valAx>
        <c:axId val="135726592"/>
        <c:scaling>
          <c:orientation val="minMax"/>
          <c:max val="30"/>
          <c:min val="0"/>
        </c:scaling>
        <c:delete val="0"/>
        <c:axPos val="r"/>
        <c:numFmt formatCode="General" sourceLinked="1"/>
        <c:majorTickMark val="none"/>
        <c:minorTickMark val="none"/>
        <c:tickLblPos val="none"/>
        <c:crossAx val="135728512"/>
        <c:crosses val="max"/>
        <c:crossBetween val="between"/>
        <c:majorUnit val="1"/>
      </c:valAx>
      <c:catAx>
        <c:axId val="135728512"/>
        <c:scaling>
          <c:orientation val="minMax"/>
        </c:scaling>
        <c:delete val="1"/>
        <c:axPos val="b"/>
        <c:majorTickMark val="out"/>
        <c:minorTickMark val="none"/>
        <c:tickLblPos val="nextTo"/>
        <c:crossAx val="135726592"/>
        <c:crosses val="autoZero"/>
        <c:auto val="1"/>
        <c:lblAlgn val="ctr"/>
        <c:lblOffset val="100"/>
        <c:noMultiLvlLbl val="0"/>
      </c:catAx>
      <c:spPr>
        <a:noFill/>
        <a:ln>
          <a:solidFill>
            <a:schemeClr val="bg1">
              <a:lumMod val="75000"/>
            </a:schemeClr>
          </a:solidFill>
        </a:ln>
      </c:spPr>
    </c:plotArea>
    <c:plotVisOnly val="1"/>
    <c:dispBlanksAs val="gap"/>
    <c:showDLblsOverMax val="0"/>
  </c:chart>
  <c:txPr>
    <a:bodyPr/>
    <a:lstStyle/>
    <a:p>
      <a:pPr>
        <a:defRPr sz="1200">
          <a:latin typeface="Helvetica" pitchFamily="34" charset="0"/>
          <a:cs typeface="Helvetica"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One World Order</a:t>
            </a:r>
          </a:p>
        </c:rich>
      </c:tx>
      <c:layout/>
      <c:overlay val="0"/>
    </c:title>
    <c:autoTitleDeleted val="0"/>
    <c:plotArea>
      <c:layout>
        <c:manualLayout>
          <c:layoutTarget val="inner"/>
          <c:xMode val="edge"/>
          <c:yMode val="edge"/>
          <c:x val="7.6599974183554922E-2"/>
          <c:y val="8.5033316469708187E-2"/>
          <c:w val="0.91661718514693857"/>
          <c:h val="0.73720383798812628"/>
        </c:manualLayout>
      </c:layout>
      <c:barChart>
        <c:barDir val="col"/>
        <c:grouping val="stacked"/>
        <c:varyColors val="0"/>
        <c:ser>
          <c:idx val="0"/>
          <c:order val="0"/>
          <c:tx>
            <c:v>Invest</c:v>
          </c:tx>
          <c:spPr>
            <a:solidFill>
              <a:srgbClr val="00B050"/>
            </a:solidFill>
          </c:spPr>
          <c:invertIfNegative val="0"/>
          <c:cat>
            <c:strRef>
              <c:f>'One World Order'!$B$3:$B$18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'One World Order'!$C$3:$C$18</c:f>
              <c:numCache>
                <c:formatCode>0%</c:formatCode>
                <c:ptCount val="16"/>
                <c:pt idx="0">
                  <c:v>0.10256410256410256</c:v>
                </c:pt>
                <c:pt idx="1">
                  <c:v>5.128205128205128E-2</c:v>
                </c:pt>
                <c:pt idx="2">
                  <c:v>2.564102564102564E-2</c:v>
                </c:pt>
                <c:pt idx="3">
                  <c:v>0.10256410256410256</c:v>
                </c:pt>
                <c:pt idx="4">
                  <c:v>5.128205128205128E-2</c:v>
                </c:pt>
                <c:pt idx="5">
                  <c:v>2.564102564102564E-2</c:v>
                </c:pt>
                <c:pt idx="6">
                  <c:v>0.10256410256410256</c:v>
                </c:pt>
                <c:pt idx="7">
                  <c:v>5.128205128205128E-2</c:v>
                </c:pt>
                <c:pt idx="8">
                  <c:v>2.564102564102564E-2</c:v>
                </c:pt>
                <c:pt idx="9">
                  <c:v>0.10256410256410256</c:v>
                </c:pt>
                <c:pt idx="10">
                  <c:v>5.128205128205128E-2</c:v>
                </c:pt>
                <c:pt idx="11">
                  <c:v>2.564102564102564E-2</c:v>
                </c:pt>
                <c:pt idx="12">
                  <c:v>0.10256410256410256</c:v>
                </c:pt>
                <c:pt idx="13">
                  <c:v>5.128205128205128E-2</c:v>
                </c:pt>
                <c:pt idx="14">
                  <c:v>2.564102564102564E-2</c:v>
                </c:pt>
                <c:pt idx="15">
                  <c:v>0.10256410256410256</c:v>
                </c:pt>
              </c:numCache>
            </c:numRef>
          </c:val>
        </c:ser>
        <c:ser>
          <c:idx val="1"/>
          <c:order val="1"/>
          <c:tx>
            <c:v>Veto</c:v>
          </c:tx>
          <c:spPr>
            <a:solidFill>
              <a:srgbClr val="FF0000"/>
            </a:solidFill>
          </c:spPr>
          <c:invertIfNegative val="0"/>
          <c:cat>
            <c:strRef>
              <c:f>'One World Order'!$B$3:$B$18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'One World Order'!$D$3:$D$18</c:f>
              <c:numCache>
                <c:formatCode>0%</c:formatCode>
                <c:ptCount val="16"/>
                <c:pt idx="0">
                  <c:v>-2.5000000000000001E-2</c:v>
                </c:pt>
                <c:pt idx="1">
                  <c:v>-0.05</c:v>
                </c:pt>
                <c:pt idx="2">
                  <c:v>-7.4999999999999997E-2</c:v>
                </c:pt>
                <c:pt idx="3">
                  <c:v>-0.1</c:v>
                </c:pt>
                <c:pt idx="4">
                  <c:v>-2.5000000000000001E-2</c:v>
                </c:pt>
                <c:pt idx="5">
                  <c:v>-0.05</c:v>
                </c:pt>
                <c:pt idx="6">
                  <c:v>-7.4999999999999997E-2</c:v>
                </c:pt>
                <c:pt idx="7">
                  <c:v>-0.1</c:v>
                </c:pt>
                <c:pt idx="8">
                  <c:v>-2.5000000000000001E-2</c:v>
                </c:pt>
                <c:pt idx="9">
                  <c:v>-0.05</c:v>
                </c:pt>
                <c:pt idx="10">
                  <c:v>-7.4999999999999997E-2</c:v>
                </c:pt>
                <c:pt idx="11">
                  <c:v>-0.1</c:v>
                </c:pt>
                <c:pt idx="12">
                  <c:v>-2.5000000000000001E-2</c:v>
                </c:pt>
                <c:pt idx="13">
                  <c:v>-0.05</c:v>
                </c:pt>
                <c:pt idx="14">
                  <c:v>-7.4999999999999997E-2</c:v>
                </c:pt>
                <c:pt idx="15">
                  <c:v>-0.1</c:v>
                </c:pt>
              </c:numCache>
            </c:numRef>
          </c:val>
        </c:ser>
        <c:dLbls>
          <c:showLegendKey val="0"/>
          <c:showVal val="0"/>
          <c:showCatName val="0"/>
          <c:showSerName val="0"/>
          <c:showPercent val="0"/>
          <c:showBubbleSize val="0"/>
        </c:dLbls>
        <c:gapWidth val="100"/>
        <c:overlap val="100"/>
        <c:axId val="179342336"/>
        <c:axId val="179591808"/>
      </c:barChart>
      <c:lineChart>
        <c:grouping val="standard"/>
        <c:varyColors val="0"/>
        <c:ser>
          <c:idx val="2"/>
          <c:order val="2"/>
          <c:tx>
            <c:strRef>
              <c:f>'One World Order'!$J$2</c:f>
              <c:strCache>
                <c:ptCount val="1"/>
                <c:pt idx="0">
                  <c:v>G</c:v>
                </c:pt>
              </c:strCache>
            </c:strRef>
          </c:tx>
          <c:spPr>
            <a:ln>
              <a:noFill/>
            </a:ln>
          </c:spPr>
          <c:marker>
            <c:symbol val="triangle"/>
            <c:size val="17"/>
            <c:spPr>
              <a:solidFill>
                <a:srgbClr val="008000"/>
              </a:solidFill>
              <a:ln>
                <a:solidFill>
                  <a:schemeClr val="tx1"/>
                </a:solidFill>
              </a:ln>
            </c:spPr>
          </c:marker>
          <c:val>
            <c:numRef>
              <c:f>'One World Order'!$J$3:$J$18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3"/>
          <c:order val="3"/>
          <c:tx>
            <c:strRef>
              <c:f>'One World Order'!$K$2</c:f>
              <c:strCache>
                <c:ptCount val="1"/>
                <c:pt idx="0">
                  <c:v>B</c:v>
                </c:pt>
              </c:strCache>
            </c:strRef>
          </c:tx>
          <c:spPr>
            <a:ln w="28575">
              <a:noFill/>
            </a:ln>
          </c:spPr>
          <c:marker>
            <c:symbol val="x"/>
            <c:size val="14"/>
            <c:spPr>
              <a:ln w="50800">
                <a:solidFill>
                  <a:srgbClr val="FF0000"/>
                </a:solidFill>
              </a:ln>
            </c:spPr>
          </c:marker>
          <c:val>
            <c:numRef>
              <c:f>'One World Order'!$K$3:$K$18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4"/>
          <c:order val="4"/>
          <c:tx>
            <c:strRef>
              <c:f>'One World Order'!$L$2</c:f>
              <c:strCache>
                <c:ptCount val="1"/>
                <c:pt idx="0">
                  <c:v>A</c:v>
                </c:pt>
              </c:strCache>
            </c:strRef>
          </c:tx>
          <c:spPr>
            <a:ln w="28575">
              <a:noFill/>
            </a:ln>
          </c:spPr>
          <c:marker>
            <c:symbol val="circle"/>
            <c:size val="15"/>
            <c:spPr>
              <a:solidFill>
                <a:srgbClr val="FFFF00"/>
              </a:solidFill>
              <a:ln>
                <a:solidFill>
                  <a:schemeClr val="tx1"/>
                </a:solidFill>
              </a:ln>
            </c:spPr>
          </c:marker>
          <c:val>
            <c:numRef>
              <c:f>'One World Order'!$L$3:$L$18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dLbls>
          <c:showLegendKey val="0"/>
          <c:showVal val="0"/>
          <c:showCatName val="0"/>
          <c:showSerName val="0"/>
          <c:showPercent val="0"/>
          <c:showBubbleSize val="0"/>
        </c:dLbls>
        <c:marker val="1"/>
        <c:smooth val="0"/>
        <c:axId val="180992256"/>
        <c:axId val="180990720"/>
      </c:lineChart>
      <c:catAx>
        <c:axId val="179342336"/>
        <c:scaling>
          <c:orientation val="minMax"/>
        </c:scaling>
        <c:delete val="0"/>
        <c:axPos val="t"/>
        <c:majorGridlines>
          <c:spPr>
            <a:ln w="6350">
              <a:solidFill>
                <a:sysClr val="window" lastClr="FFFFFF">
                  <a:lumMod val="75000"/>
                </a:sysClr>
              </a:solidFill>
              <a:prstDash val="sysDash"/>
            </a:ln>
          </c:spPr>
        </c:majorGridlines>
        <c:numFmt formatCode="General" sourceLinked="1"/>
        <c:majorTickMark val="out"/>
        <c:minorTickMark val="none"/>
        <c:tickLblPos val="low"/>
        <c:txPr>
          <a:bodyPr rot="-5400000" vert="horz"/>
          <a:lstStyle/>
          <a:p>
            <a:pPr>
              <a:defRPr sz="1200"/>
            </a:pPr>
            <a:endParaRPr lang="en-US"/>
          </a:p>
        </c:txPr>
        <c:crossAx val="179591808"/>
        <c:crosses val="max"/>
        <c:auto val="1"/>
        <c:lblAlgn val="ctr"/>
        <c:lblOffset val="100"/>
        <c:tickLblSkip val="1"/>
        <c:noMultiLvlLbl val="0"/>
      </c:catAx>
      <c:valAx>
        <c:axId val="179591808"/>
        <c:scaling>
          <c:orientation val="minMax"/>
          <c:max val="0.30000000000000004"/>
          <c:min val="-0.30000000000000004"/>
        </c:scaling>
        <c:delete val="0"/>
        <c:axPos val="l"/>
        <c:majorGridlines>
          <c:spPr>
            <a:ln w="6350" cmpd="sng">
              <a:solidFill>
                <a:schemeClr val="bg1">
                  <a:lumMod val="75000"/>
                </a:schemeClr>
              </a:solidFill>
              <a:prstDash val="sysDash"/>
            </a:ln>
          </c:spPr>
        </c:majorGridlines>
        <c:title>
          <c:tx>
            <c:rich>
              <a:bodyPr rot="-5400000" vert="horz"/>
              <a:lstStyle/>
              <a:p>
                <a:pPr>
                  <a:defRPr/>
                </a:pPr>
                <a:r>
                  <a:rPr lang="en-US"/>
                  <a:t>Percentage of "Invest</a:t>
                </a:r>
                <a:r>
                  <a:rPr lang="en-US" baseline="0"/>
                  <a:t> </a:t>
                </a:r>
                <a:r>
                  <a:rPr lang="en-US"/>
                  <a:t>points"</a:t>
                </a:r>
                <a:r>
                  <a:rPr lang="en-US" baseline="0"/>
                  <a:t> a</a:t>
                </a:r>
                <a:r>
                  <a:rPr lang="en-US"/>
                  <a:t>nd "Vetoes" received</a:t>
                </a:r>
              </a:p>
            </c:rich>
          </c:tx>
          <c:layout>
            <c:manualLayout>
              <c:xMode val="edge"/>
              <c:yMode val="edge"/>
              <c:x val="1.4060604104814765E-2"/>
              <c:y val="8.3509190675712497E-2"/>
            </c:manualLayout>
          </c:layout>
          <c:overlay val="0"/>
        </c:title>
        <c:numFmt formatCode="0%" sourceLinked="1"/>
        <c:majorTickMark val="out"/>
        <c:minorTickMark val="none"/>
        <c:tickLblPos val="nextTo"/>
        <c:txPr>
          <a:bodyPr/>
          <a:lstStyle/>
          <a:p>
            <a:pPr>
              <a:defRPr sz="1000"/>
            </a:pPr>
            <a:endParaRPr lang="en-US"/>
          </a:p>
        </c:txPr>
        <c:crossAx val="179342336"/>
        <c:crosses val="autoZero"/>
        <c:crossBetween val="between"/>
        <c:majorUnit val="5.000000000000001E-2"/>
      </c:valAx>
      <c:valAx>
        <c:axId val="180990720"/>
        <c:scaling>
          <c:orientation val="minMax"/>
          <c:max val="30"/>
          <c:min val="0"/>
        </c:scaling>
        <c:delete val="0"/>
        <c:axPos val="r"/>
        <c:numFmt formatCode="General" sourceLinked="1"/>
        <c:majorTickMark val="none"/>
        <c:minorTickMark val="none"/>
        <c:tickLblPos val="none"/>
        <c:crossAx val="180992256"/>
        <c:crosses val="max"/>
        <c:crossBetween val="between"/>
        <c:majorUnit val="1"/>
      </c:valAx>
      <c:catAx>
        <c:axId val="180992256"/>
        <c:scaling>
          <c:orientation val="minMax"/>
        </c:scaling>
        <c:delete val="1"/>
        <c:axPos val="b"/>
        <c:majorTickMark val="out"/>
        <c:minorTickMark val="none"/>
        <c:tickLblPos val="nextTo"/>
        <c:crossAx val="180990720"/>
        <c:crosses val="autoZero"/>
        <c:auto val="1"/>
        <c:lblAlgn val="ctr"/>
        <c:lblOffset val="100"/>
        <c:noMultiLvlLbl val="0"/>
      </c:catAx>
      <c:spPr>
        <a:noFill/>
        <a:ln>
          <a:solidFill>
            <a:schemeClr val="bg1">
              <a:lumMod val="75000"/>
            </a:schemeClr>
          </a:solidFill>
        </a:ln>
      </c:spPr>
    </c:plotArea>
    <c:plotVisOnly val="1"/>
    <c:dispBlanksAs val="gap"/>
    <c:showDLblsOverMax val="0"/>
  </c:chart>
  <c:txPr>
    <a:bodyPr/>
    <a:lstStyle/>
    <a:p>
      <a:pPr>
        <a:defRPr sz="1200">
          <a:latin typeface="Helvetica" pitchFamily="34" charset="0"/>
          <a:cs typeface="Helvetica"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3.2520325203252036E-2"/>
          <c:w val="0.84919093024122494"/>
          <c:h val="0.80972366259095674"/>
        </c:manualLayout>
      </c:layout>
      <c:barChart>
        <c:barDir val="col"/>
        <c:grouping val="percentStacked"/>
        <c:varyColors val="0"/>
        <c:ser>
          <c:idx val="2"/>
          <c:order val="0"/>
          <c:tx>
            <c:v>Add</c:v>
          </c:tx>
          <c:spPr>
            <a:solidFill>
              <a:srgbClr val="008000">
                <a:alpha val="90000"/>
              </a:srgbClr>
            </a:solidFill>
            <a:ln w="12700">
              <a:solidFill>
                <a:srgbClr val="008000"/>
              </a:solidFill>
            </a:ln>
          </c:spPr>
          <c:invertIfNegative val="0"/>
          <c:dLbls>
            <c:numFmt formatCode="General" sourceLinked="0"/>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'Q2'!$T$5:$T$20</c:f>
              <c:numCache>
                <c:formatCode>General</c:formatCode>
                <c:ptCount val="16"/>
                <c:pt idx="0">
                  <c:v>10</c:v>
                </c:pt>
                <c:pt idx="1">
                  <c:v>5</c:v>
                </c:pt>
                <c:pt idx="2">
                  <c:v>5</c:v>
                </c:pt>
                <c:pt idx="3">
                  <c:v>4</c:v>
                </c:pt>
                <c:pt idx="4">
                  <c:v>6</c:v>
                </c:pt>
                <c:pt idx="5">
                  <c:v>6</c:v>
                </c:pt>
                <c:pt idx="6">
                  <c:v>4</c:v>
                </c:pt>
                <c:pt idx="7">
                  <c:v>2</c:v>
                </c:pt>
                <c:pt idx="8">
                  <c:v>7</c:v>
                </c:pt>
                <c:pt idx="9">
                  <c:v>0</c:v>
                </c:pt>
                <c:pt idx="10">
                  <c:v>5</c:v>
                </c:pt>
                <c:pt idx="11">
                  <c:v>6</c:v>
                </c:pt>
                <c:pt idx="12">
                  <c:v>2</c:v>
                </c:pt>
                <c:pt idx="13">
                  <c:v>6</c:v>
                </c:pt>
                <c:pt idx="14">
                  <c:v>3</c:v>
                </c:pt>
                <c:pt idx="15">
                  <c:v>6</c:v>
                </c:pt>
              </c:numCache>
            </c:numRef>
          </c:val>
        </c:ser>
        <c:ser>
          <c:idx val="1"/>
          <c:order val="1"/>
          <c:tx>
            <c:v>Improve</c:v>
          </c:tx>
          <c:spPr>
            <a:solidFill>
              <a:srgbClr val="008000">
                <a:alpha val="50000"/>
              </a:srgbClr>
            </a:solidFill>
            <a:ln w="12700">
              <a:solidFill>
                <a:srgbClr val="008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'Q2'!$S$5:$S$20</c:f>
              <c:numCache>
                <c:formatCode>General</c:formatCode>
                <c:ptCount val="16"/>
                <c:pt idx="0">
                  <c:v>1</c:v>
                </c:pt>
                <c:pt idx="1">
                  <c:v>2</c:v>
                </c:pt>
                <c:pt idx="2">
                  <c:v>2</c:v>
                </c:pt>
                <c:pt idx="3">
                  <c:v>2</c:v>
                </c:pt>
                <c:pt idx="4">
                  <c:v>1</c:v>
                </c:pt>
                <c:pt idx="5">
                  <c:v>1</c:v>
                </c:pt>
                <c:pt idx="6">
                  <c:v>4</c:v>
                </c:pt>
                <c:pt idx="7">
                  <c:v>3</c:v>
                </c:pt>
                <c:pt idx="8">
                  <c:v>1</c:v>
                </c:pt>
                <c:pt idx="9">
                  <c:v>4</c:v>
                </c:pt>
                <c:pt idx="10">
                  <c:v>1</c:v>
                </c:pt>
                <c:pt idx="11">
                  <c:v>3</c:v>
                </c:pt>
                <c:pt idx="12">
                  <c:v>2</c:v>
                </c:pt>
                <c:pt idx="13">
                  <c:v>2</c:v>
                </c:pt>
                <c:pt idx="14">
                  <c:v>4</c:v>
                </c:pt>
                <c:pt idx="15">
                  <c:v>2</c:v>
                </c:pt>
              </c:numCache>
            </c:numRef>
          </c:val>
        </c:ser>
        <c:ser>
          <c:idx val="0"/>
          <c:order val="2"/>
          <c:tx>
            <c:v>Maintain</c:v>
          </c:tx>
          <c:spPr>
            <a:solidFill>
              <a:srgbClr val="008000">
                <a:alpha val="10000"/>
              </a:srgbClr>
            </a:solidFill>
            <a:ln w="12700">
              <a:solidFill>
                <a:srgbClr val="008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'Q2'!$R$5:$R$20</c:f>
              <c:numCache>
                <c:formatCode>General</c:formatCode>
                <c:ptCount val="16"/>
                <c:pt idx="0">
                  <c:v>1</c:v>
                </c:pt>
                <c:pt idx="1">
                  <c:v>5</c:v>
                </c:pt>
                <c:pt idx="2">
                  <c:v>5</c:v>
                </c:pt>
                <c:pt idx="3">
                  <c:v>6</c:v>
                </c:pt>
                <c:pt idx="4">
                  <c:v>5</c:v>
                </c:pt>
                <c:pt idx="5">
                  <c:v>5</c:v>
                </c:pt>
                <c:pt idx="6">
                  <c:v>4</c:v>
                </c:pt>
                <c:pt idx="7">
                  <c:v>7</c:v>
                </c:pt>
                <c:pt idx="8">
                  <c:v>4</c:v>
                </c:pt>
                <c:pt idx="9">
                  <c:v>8</c:v>
                </c:pt>
                <c:pt idx="10">
                  <c:v>6</c:v>
                </c:pt>
                <c:pt idx="11">
                  <c:v>3</c:v>
                </c:pt>
                <c:pt idx="12">
                  <c:v>8</c:v>
                </c:pt>
                <c:pt idx="13">
                  <c:v>4</c:v>
                </c:pt>
                <c:pt idx="14">
                  <c:v>5</c:v>
                </c:pt>
                <c:pt idx="15">
                  <c:v>4</c:v>
                </c:pt>
              </c:numCache>
            </c:numRef>
          </c:val>
        </c:ser>
        <c:dLbls>
          <c:showLegendKey val="0"/>
          <c:showVal val="0"/>
          <c:showCatName val="0"/>
          <c:showSerName val="0"/>
          <c:showPercent val="0"/>
          <c:showBubbleSize val="0"/>
        </c:dLbls>
        <c:gapWidth val="150"/>
        <c:overlap val="100"/>
        <c:axId val="182107520"/>
        <c:axId val="182117888"/>
      </c:barChart>
      <c:catAx>
        <c:axId val="182107520"/>
        <c:scaling>
          <c:orientation val="minMax"/>
        </c:scaling>
        <c:delete val="0"/>
        <c:axPos val="b"/>
        <c:majorTickMark val="out"/>
        <c:minorTickMark val="none"/>
        <c:tickLblPos val="nextTo"/>
        <c:crossAx val="182117888"/>
        <c:crosses val="autoZero"/>
        <c:auto val="1"/>
        <c:lblAlgn val="ctr"/>
        <c:lblOffset val="100"/>
        <c:noMultiLvlLbl val="0"/>
      </c:catAx>
      <c:valAx>
        <c:axId val="18211788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82107520"/>
        <c:crosses val="autoZero"/>
        <c:crossBetween val="between"/>
      </c:valAx>
    </c:plotArea>
    <c:legend>
      <c:legendPos val="r"/>
      <c:layout>
        <c:manualLayout>
          <c:xMode val="edge"/>
          <c:yMode val="edge"/>
          <c:x val="0.87679853912784234"/>
          <c:y val="9.3153233894543663E-2"/>
          <c:w val="0.11373560556451742"/>
          <c:h val="0.20664746175020807"/>
        </c:manualLayout>
      </c:layout>
      <c:overlay val="0"/>
      <c:spPr>
        <a:solidFill>
          <a:schemeClr val="bg1"/>
        </a:solidFill>
        <a:ln>
          <a:solidFill>
            <a:schemeClr val="bg1">
              <a:lumMod val="75000"/>
            </a:schemeClr>
          </a:solidFill>
        </a:ln>
      </c:spPr>
      <c:txPr>
        <a:bodyPr/>
        <a:lstStyle/>
        <a:p>
          <a:pPr>
            <a:defRPr sz="1400"/>
          </a:pPr>
          <a:endParaRPr lang="en-US"/>
        </a:p>
      </c:tx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9.7560975609756101E-2"/>
          <c:w val="0.84919093024122494"/>
          <c:h val="0.74468301218445265"/>
        </c:manualLayout>
      </c:layout>
      <c:barChart>
        <c:barDir val="col"/>
        <c:grouping val="percentStacked"/>
        <c:varyColors val="0"/>
        <c:ser>
          <c:idx val="4"/>
          <c:order val="0"/>
          <c:tx>
            <c:v>Public only</c:v>
          </c:tx>
          <c:spPr>
            <a:solidFill>
              <a:srgbClr val="008000">
                <a:alpha val="90000"/>
              </a:srgbClr>
            </a:solidFill>
            <a:ln w="12700">
              <a:solidFill>
                <a:srgbClr val="008000"/>
              </a:solidFill>
            </a:ln>
          </c:spPr>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'Q3'!$R$28:$R$43</c:f>
              <c:numCache>
                <c:formatCode>General</c:formatCode>
                <c:ptCount val="16"/>
                <c:pt idx="0">
                  <c:v>8</c:v>
                </c:pt>
                <c:pt idx="1">
                  <c:v>2</c:v>
                </c:pt>
                <c:pt idx="2">
                  <c:v>1</c:v>
                </c:pt>
                <c:pt idx="3">
                  <c:v>4</c:v>
                </c:pt>
                <c:pt idx="4">
                  <c:v>8</c:v>
                </c:pt>
                <c:pt idx="5">
                  <c:v>4</c:v>
                </c:pt>
                <c:pt idx="6">
                  <c:v>1</c:v>
                </c:pt>
                <c:pt idx="7">
                  <c:v>2</c:v>
                </c:pt>
                <c:pt idx="8">
                  <c:v>5</c:v>
                </c:pt>
                <c:pt idx="9">
                  <c:v>6</c:v>
                </c:pt>
                <c:pt idx="10">
                  <c:v>2</c:v>
                </c:pt>
                <c:pt idx="11">
                  <c:v>1</c:v>
                </c:pt>
                <c:pt idx="12">
                  <c:v>1</c:v>
                </c:pt>
                <c:pt idx="13">
                  <c:v>8</c:v>
                </c:pt>
                <c:pt idx="14">
                  <c:v>3</c:v>
                </c:pt>
                <c:pt idx="15">
                  <c:v>5</c:v>
                </c:pt>
              </c:numCache>
            </c:numRef>
          </c:val>
        </c:ser>
        <c:ser>
          <c:idx val="5"/>
          <c:order val="1"/>
          <c:tx>
            <c:v>Public/Private partnership</c:v>
          </c:tx>
          <c:spPr>
            <a:solidFill>
              <a:srgbClr val="008000">
                <a:alpha val="50000"/>
              </a:srgbClr>
            </a:solidFill>
            <a:ln w="12700">
              <a:solidFill>
                <a:srgbClr val="008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'Q3'!$S$28:$S$43</c:f>
              <c:numCache>
                <c:formatCode>General</c:formatCode>
                <c:ptCount val="16"/>
                <c:pt idx="0">
                  <c:v>1</c:v>
                </c:pt>
                <c:pt idx="1">
                  <c:v>4</c:v>
                </c:pt>
                <c:pt idx="2">
                  <c:v>4</c:v>
                </c:pt>
                <c:pt idx="3">
                  <c:v>2</c:v>
                </c:pt>
                <c:pt idx="4">
                  <c:v>2</c:v>
                </c:pt>
                <c:pt idx="5">
                  <c:v>1</c:v>
                </c:pt>
                <c:pt idx="6">
                  <c:v>1</c:v>
                </c:pt>
                <c:pt idx="7">
                  <c:v>3</c:v>
                </c:pt>
                <c:pt idx="8">
                  <c:v>3</c:v>
                </c:pt>
                <c:pt idx="9">
                  <c:v>3</c:v>
                </c:pt>
                <c:pt idx="10">
                  <c:v>2</c:v>
                </c:pt>
                <c:pt idx="11">
                  <c:v>2</c:v>
                </c:pt>
                <c:pt idx="12">
                  <c:v>2</c:v>
                </c:pt>
                <c:pt idx="13">
                  <c:v>3</c:v>
                </c:pt>
                <c:pt idx="14">
                  <c:v>4</c:v>
                </c:pt>
                <c:pt idx="15">
                  <c:v>2</c:v>
                </c:pt>
              </c:numCache>
            </c:numRef>
          </c:val>
        </c:ser>
        <c:ser>
          <c:idx val="6"/>
          <c:order val="2"/>
          <c:tx>
            <c:v>Private only</c:v>
          </c:tx>
          <c:spPr>
            <a:solidFill>
              <a:srgbClr val="008000">
                <a:alpha val="10000"/>
              </a:srgbClr>
            </a:solidFill>
            <a:ln w="12700">
              <a:solidFill>
                <a:srgbClr val="008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'Q3'!$T$28:$T$43</c:f>
              <c:numCache>
                <c:formatCode>General</c:formatCode>
                <c:ptCount val="16"/>
                <c:pt idx="0">
                  <c:v>3</c:v>
                </c:pt>
                <c:pt idx="1">
                  <c:v>6</c:v>
                </c:pt>
                <c:pt idx="2">
                  <c:v>7</c:v>
                </c:pt>
                <c:pt idx="3">
                  <c:v>6</c:v>
                </c:pt>
                <c:pt idx="4">
                  <c:v>2</c:v>
                </c:pt>
                <c:pt idx="5">
                  <c:v>7</c:v>
                </c:pt>
                <c:pt idx="6">
                  <c:v>10</c:v>
                </c:pt>
                <c:pt idx="7">
                  <c:v>7</c:v>
                </c:pt>
                <c:pt idx="8">
                  <c:v>4</c:v>
                </c:pt>
                <c:pt idx="9">
                  <c:v>3</c:v>
                </c:pt>
                <c:pt idx="10">
                  <c:v>8</c:v>
                </c:pt>
                <c:pt idx="11">
                  <c:v>9</c:v>
                </c:pt>
                <c:pt idx="12">
                  <c:v>9</c:v>
                </c:pt>
                <c:pt idx="13">
                  <c:v>1</c:v>
                </c:pt>
                <c:pt idx="14">
                  <c:v>5</c:v>
                </c:pt>
                <c:pt idx="15">
                  <c:v>5</c:v>
                </c:pt>
              </c:numCache>
            </c:numRef>
          </c:val>
        </c:ser>
        <c:dLbls>
          <c:showLegendKey val="0"/>
          <c:showVal val="0"/>
          <c:showCatName val="0"/>
          <c:showSerName val="0"/>
          <c:showPercent val="0"/>
          <c:showBubbleSize val="0"/>
        </c:dLbls>
        <c:gapWidth val="150"/>
        <c:overlap val="100"/>
        <c:axId val="183338112"/>
        <c:axId val="183340416"/>
      </c:barChart>
      <c:scatterChart>
        <c:scatterStyle val="lineMarker"/>
        <c:varyColors val="0"/>
        <c:ser>
          <c:idx val="3"/>
          <c:order val="3"/>
          <c:tx>
            <c:v>National-level policy</c:v>
          </c:tx>
          <c:spPr>
            <a:ln w="38100">
              <a:solidFill>
                <a:srgbClr val="006600"/>
              </a:solidFill>
            </a:ln>
          </c:spPr>
          <c:marker>
            <c:symbol val="circle"/>
            <c:size val="13"/>
            <c:spPr>
              <a:solidFill>
                <a:srgbClr val="FF3300"/>
              </a:solidFill>
              <a:ln w="38100">
                <a:solidFill>
                  <a:srgbClr val="006600"/>
                </a:solidFill>
              </a:ln>
            </c:spPr>
          </c:marker>
          <c:yVal>
            <c:numRef>
              <c:f>'Q3'!$T$5:$T$20</c:f>
              <c:numCache>
                <c:formatCode>0%</c:formatCode>
                <c:ptCount val="16"/>
                <c:pt idx="0">
                  <c:v>0.41666666666666669</c:v>
                </c:pt>
                <c:pt idx="1">
                  <c:v>0.25</c:v>
                </c:pt>
                <c:pt idx="2">
                  <c:v>0.33333333333333331</c:v>
                </c:pt>
                <c:pt idx="3">
                  <c:v>0.66666666666666663</c:v>
                </c:pt>
                <c:pt idx="4">
                  <c:v>0.25</c:v>
                </c:pt>
                <c:pt idx="5">
                  <c:v>0.58333333333333337</c:v>
                </c:pt>
                <c:pt idx="6">
                  <c:v>0.41666666666666669</c:v>
                </c:pt>
                <c:pt idx="7">
                  <c:v>8.3333333333333329E-2</c:v>
                </c:pt>
                <c:pt idx="8">
                  <c:v>8.3333333333333329E-2</c:v>
                </c:pt>
                <c:pt idx="9">
                  <c:v>0.33333333333333331</c:v>
                </c:pt>
                <c:pt idx="10">
                  <c:v>0.33333333333333331</c:v>
                </c:pt>
                <c:pt idx="11">
                  <c:v>0.41666666666666669</c:v>
                </c:pt>
                <c:pt idx="12">
                  <c:v>0.5</c:v>
                </c:pt>
                <c:pt idx="13">
                  <c:v>8.3333333333333329E-2</c:v>
                </c:pt>
                <c:pt idx="14">
                  <c:v>0.91666666666666663</c:v>
                </c:pt>
                <c:pt idx="15">
                  <c:v>0.41666666666666669</c:v>
                </c:pt>
              </c:numCache>
            </c:numRef>
          </c:yVal>
          <c:smooth val="0"/>
        </c:ser>
        <c:dLbls>
          <c:showLegendKey val="0"/>
          <c:showVal val="0"/>
          <c:showCatName val="0"/>
          <c:showSerName val="0"/>
          <c:showPercent val="0"/>
          <c:showBubbleSize val="0"/>
        </c:dLbls>
        <c:axId val="183338112"/>
        <c:axId val="183340416"/>
      </c:scatterChart>
      <c:catAx>
        <c:axId val="183338112"/>
        <c:scaling>
          <c:orientation val="minMax"/>
        </c:scaling>
        <c:delete val="0"/>
        <c:axPos val="b"/>
        <c:majorTickMark val="out"/>
        <c:minorTickMark val="none"/>
        <c:tickLblPos val="nextTo"/>
        <c:crossAx val="183340416"/>
        <c:crosses val="autoZero"/>
        <c:auto val="1"/>
        <c:lblAlgn val="ctr"/>
        <c:lblOffset val="100"/>
        <c:noMultiLvlLbl val="0"/>
      </c:catAx>
      <c:valAx>
        <c:axId val="18334041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83338112"/>
        <c:crosses val="autoZero"/>
        <c:crossBetween val="between"/>
      </c:valAx>
    </c:plotArea>
    <c:legend>
      <c:legendPos val="r"/>
      <c:layout>
        <c:manualLayout>
          <c:xMode val="edge"/>
          <c:yMode val="edge"/>
          <c:x val="0.87679853912784234"/>
          <c:y val="1.7272475086955574E-2"/>
          <c:w val="0.11373560556451742"/>
          <c:h val="0.28252822055779614"/>
        </c:manualLayout>
      </c:layout>
      <c:overlay val="0"/>
      <c:spPr>
        <a:solidFill>
          <a:schemeClr val="bg1"/>
        </a:solidFill>
        <a:ln>
          <a:solidFill>
            <a:schemeClr val="bg1">
              <a:lumMod val="75000"/>
            </a:schemeClr>
          </a:solidFill>
        </a:ln>
      </c:sp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Cross -scenario Evaluation of Segments</a:t>
            </a:r>
          </a:p>
        </c:rich>
      </c:tx>
      <c:layout/>
      <c:overlay val="0"/>
    </c:title>
    <c:autoTitleDeleted val="0"/>
    <c:plotArea>
      <c:layout>
        <c:manualLayout>
          <c:layoutTarget val="inner"/>
          <c:xMode val="edge"/>
          <c:yMode val="edge"/>
          <c:x val="0.10654005530462142"/>
          <c:y val="7.2113335047436444E-2"/>
          <c:w val="0.88797167795885978"/>
          <c:h val="0.78694312672348188"/>
        </c:manualLayout>
      </c:layout>
      <c:barChart>
        <c:barDir val="col"/>
        <c:grouping val="clustered"/>
        <c:varyColors val="0"/>
        <c:ser>
          <c:idx val="15"/>
          <c:order val="0"/>
          <c:tx>
            <c:v>Global Marketplace (Y)</c:v>
          </c:tx>
          <c:spPr>
            <a:solidFill>
              <a:srgbClr val="002060"/>
            </a:solidFill>
            <a:ln w="9525">
              <a:solidFill>
                <a:srgbClr val="002060"/>
              </a:solidFill>
            </a:ln>
          </c:spPr>
          <c:invertIfNegative val="0"/>
          <c:cat>
            <c:strRef>
              <c:f>'All scenarios'!$A$7:$A$22</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'Global Marketplace'!$C$3:$C$18</c:f>
              <c:numCache>
                <c:formatCode>0%</c:formatCode>
                <c:ptCount val="16"/>
                <c:pt idx="0">
                  <c:v>7.3529411764705881E-3</c:v>
                </c:pt>
                <c:pt idx="1">
                  <c:v>1.4705882352941176E-2</c:v>
                </c:pt>
                <c:pt idx="2">
                  <c:v>2.2058823529411766E-2</c:v>
                </c:pt>
                <c:pt idx="3">
                  <c:v>2.9411764705882353E-2</c:v>
                </c:pt>
                <c:pt idx="4">
                  <c:v>3.6764705882352942E-2</c:v>
                </c:pt>
                <c:pt idx="5">
                  <c:v>4.4117647058823532E-2</c:v>
                </c:pt>
                <c:pt idx="6">
                  <c:v>5.1470588235294115E-2</c:v>
                </c:pt>
                <c:pt idx="7">
                  <c:v>5.8823529411764705E-2</c:v>
                </c:pt>
                <c:pt idx="8">
                  <c:v>6.6176470588235295E-2</c:v>
                </c:pt>
                <c:pt idx="9">
                  <c:v>7.3529411764705885E-2</c:v>
                </c:pt>
                <c:pt idx="10">
                  <c:v>8.0882352941176475E-2</c:v>
                </c:pt>
                <c:pt idx="11">
                  <c:v>8.8235294117647065E-2</c:v>
                </c:pt>
                <c:pt idx="12">
                  <c:v>9.5588235294117641E-2</c:v>
                </c:pt>
                <c:pt idx="13">
                  <c:v>0.10294117647058823</c:v>
                </c:pt>
                <c:pt idx="14">
                  <c:v>0.11029411764705882</c:v>
                </c:pt>
                <c:pt idx="15">
                  <c:v>0.11764705882352941</c:v>
                </c:pt>
              </c:numCache>
            </c:numRef>
          </c:val>
        </c:ser>
        <c:ser>
          <c:idx val="0"/>
          <c:order val="1"/>
          <c:tx>
            <c:v>Millions of Markets (Y)</c:v>
          </c:tx>
          <c:spPr>
            <a:solidFill>
              <a:schemeClr val="tx1">
                <a:lumMod val="50000"/>
                <a:lumOff val="50000"/>
              </a:schemeClr>
            </a:solidFill>
            <a:ln w="9525">
              <a:solidFill>
                <a:schemeClr val="tx1">
                  <a:lumMod val="50000"/>
                  <a:lumOff val="50000"/>
                </a:schemeClr>
              </a:solidFill>
            </a:ln>
          </c:spPr>
          <c:invertIfNegative val="0"/>
          <c:cat>
            <c:strRef>
              <c:f>'All scenarios'!$A$7:$A$22</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'Millions of Markets'!$C$3:$C$18</c:f>
              <c:numCache>
                <c:formatCode>0%</c:formatCode>
                <c:ptCount val="16"/>
                <c:pt idx="0">
                  <c:v>0.11764705882352941</c:v>
                </c:pt>
                <c:pt idx="1">
                  <c:v>8.8235294117647065E-2</c:v>
                </c:pt>
                <c:pt idx="2">
                  <c:v>5.8823529411764705E-2</c:v>
                </c:pt>
                <c:pt idx="3">
                  <c:v>2.9411764705882353E-2</c:v>
                </c:pt>
                <c:pt idx="4">
                  <c:v>0</c:v>
                </c:pt>
                <c:pt idx="5">
                  <c:v>0.11764705882352941</c:v>
                </c:pt>
                <c:pt idx="6">
                  <c:v>8.8235294117647065E-2</c:v>
                </c:pt>
                <c:pt idx="7">
                  <c:v>5.8823529411764705E-2</c:v>
                </c:pt>
                <c:pt idx="8">
                  <c:v>2.9411764705882353E-2</c:v>
                </c:pt>
                <c:pt idx="9">
                  <c:v>0</c:v>
                </c:pt>
                <c:pt idx="10">
                  <c:v>0.11764705882352941</c:v>
                </c:pt>
                <c:pt idx="11">
                  <c:v>8.8235294117647065E-2</c:v>
                </c:pt>
                <c:pt idx="12">
                  <c:v>5.8823529411764705E-2</c:v>
                </c:pt>
                <c:pt idx="13">
                  <c:v>2.9411764705882353E-2</c:v>
                </c:pt>
                <c:pt idx="14">
                  <c:v>0</c:v>
                </c:pt>
                <c:pt idx="15">
                  <c:v>0.11764705882352941</c:v>
                </c:pt>
              </c:numCache>
            </c:numRef>
          </c:val>
        </c:ser>
        <c:ser>
          <c:idx val="1"/>
          <c:order val="2"/>
          <c:tx>
            <c:v>Naftastique! (Y)</c:v>
          </c:tx>
          <c:spPr>
            <a:solidFill>
              <a:srgbClr val="C00000"/>
            </a:solidFill>
            <a:ln>
              <a:solidFill>
                <a:srgbClr val="C00000"/>
              </a:solidFill>
            </a:ln>
          </c:spPr>
          <c:invertIfNegative val="0"/>
          <c:cat>
            <c:strRef>
              <c:f>'All scenarios'!$A$7:$A$22</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Naftastique!$C$3:$C$18</c:f>
              <c:numCache>
                <c:formatCode>0%</c:formatCode>
                <c:ptCount val="16"/>
                <c:pt idx="0">
                  <c:v>1.5625E-2</c:v>
                </c:pt>
                <c:pt idx="1">
                  <c:v>4.6875E-2</c:v>
                </c:pt>
                <c:pt idx="2">
                  <c:v>7.8125E-2</c:v>
                </c:pt>
                <c:pt idx="3">
                  <c:v>0.109375</c:v>
                </c:pt>
                <c:pt idx="4">
                  <c:v>1.5625E-2</c:v>
                </c:pt>
                <c:pt idx="5">
                  <c:v>4.6875E-2</c:v>
                </c:pt>
                <c:pt idx="6">
                  <c:v>7.8125E-2</c:v>
                </c:pt>
                <c:pt idx="7">
                  <c:v>0.109375</c:v>
                </c:pt>
                <c:pt idx="8">
                  <c:v>1.5625E-2</c:v>
                </c:pt>
                <c:pt idx="9">
                  <c:v>4.6875E-2</c:v>
                </c:pt>
                <c:pt idx="10">
                  <c:v>7.8125E-2</c:v>
                </c:pt>
                <c:pt idx="11">
                  <c:v>0.109375</c:v>
                </c:pt>
                <c:pt idx="12">
                  <c:v>1.5625E-2</c:v>
                </c:pt>
                <c:pt idx="13">
                  <c:v>4.6875E-2</c:v>
                </c:pt>
                <c:pt idx="14">
                  <c:v>7.8125E-2</c:v>
                </c:pt>
                <c:pt idx="15">
                  <c:v>0.109375</c:v>
                </c:pt>
              </c:numCache>
            </c:numRef>
          </c:val>
        </c:ser>
        <c:ser>
          <c:idx val="2"/>
          <c:order val="3"/>
          <c:tx>
            <c:v>One World Order (Y)</c:v>
          </c:tx>
          <c:spPr>
            <a:solidFill>
              <a:srgbClr val="00B050"/>
            </a:solidFill>
            <a:ln w="9525">
              <a:solidFill>
                <a:srgbClr val="00B050"/>
              </a:solidFill>
            </a:ln>
          </c:spPr>
          <c:invertIfNegative val="0"/>
          <c:cat>
            <c:strRef>
              <c:f>'All scenarios'!$A$7:$A$22</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'One World Order'!$C$3:$C$18</c:f>
              <c:numCache>
                <c:formatCode>0%</c:formatCode>
                <c:ptCount val="16"/>
                <c:pt idx="0">
                  <c:v>0.10256410256410256</c:v>
                </c:pt>
                <c:pt idx="1">
                  <c:v>5.128205128205128E-2</c:v>
                </c:pt>
                <c:pt idx="2">
                  <c:v>2.564102564102564E-2</c:v>
                </c:pt>
                <c:pt idx="3">
                  <c:v>0.10256410256410256</c:v>
                </c:pt>
                <c:pt idx="4">
                  <c:v>5.128205128205128E-2</c:v>
                </c:pt>
                <c:pt idx="5">
                  <c:v>2.564102564102564E-2</c:v>
                </c:pt>
                <c:pt idx="6">
                  <c:v>0.10256410256410256</c:v>
                </c:pt>
                <c:pt idx="7">
                  <c:v>5.128205128205128E-2</c:v>
                </c:pt>
                <c:pt idx="8">
                  <c:v>2.564102564102564E-2</c:v>
                </c:pt>
                <c:pt idx="9">
                  <c:v>0.10256410256410256</c:v>
                </c:pt>
                <c:pt idx="10">
                  <c:v>5.128205128205128E-2</c:v>
                </c:pt>
                <c:pt idx="11">
                  <c:v>2.564102564102564E-2</c:v>
                </c:pt>
                <c:pt idx="12">
                  <c:v>0.10256410256410256</c:v>
                </c:pt>
                <c:pt idx="13">
                  <c:v>5.128205128205128E-2</c:v>
                </c:pt>
                <c:pt idx="14">
                  <c:v>2.564102564102564E-2</c:v>
                </c:pt>
                <c:pt idx="15">
                  <c:v>0.10256410256410256</c:v>
                </c:pt>
              </c:numCache>
            </c:numRef>
          </c:val>
        </c:ser>
        <c:dLbls>
          <c:showLegendKey val="0"/>
          <c:showVal val="0"/>
          <c:showCatName val="0"/>
          <c:showSerName val="0"/>
          <c:showPercent val="0"/>
          <c:showBubbleSize val="0"/>
        </c:dLbls>
        <c:gapWidth val="150"/>
        <c:axId val="138998528"/>
        <c:axId val="139000064"/>
      </c:barChart>
      <c:barChart>
        <c:barDir val="col"/>
        <c:grouping val="clustered"/>
        <c:varyColors val="0"/>
        <c:ser>
          <c:idx val="16"/>
          <c:order val="4"/>
          <c:tx>
            <c:v>Global Marketplace (N)</c:v>
          </c:tx>
          <c:spPr>
            <a:solidFill>
              <a:srgbClr val="002060">
                <a:alpha val="20000"/>
              </a:srgbClr>
            </a:solidFill>
            <a:ln w="9525">
              <a:solidFill>
                <a:srgbClr val="002060"/>
              </a:solidFill>
            </a:ln>
          </c:spPr>
          <c:invertIfNegative val="0"/>
          <c:val>
            <c:numRef>
              <c:f>'Global Marketplace'!$D$3:$D$18</c:f>
              <c:numCache>
                <c:formatCode>0%</c:formatCode>
                <c:ptCount val="16"/>
                <c:pt idx="0">
                  <c:v>-0.125</c:v>
                </c:pt>
                <c:pt idx="1">
                  <c:v>0</c:v>
                </c:pt>
                <c:pt idx="2">
                  <c:v>-0.125</c:v>
                </c:pt>
                <c:pt idx="3">
                  <c:v>0</c:v>
                </c:pt>
                <c:pt idx="4">
                  <c:v>-0.125</c:v>
                </c:pt>
                <c:pt idx="5">
                  <c:v>0</c:v>
                </c:pt>
                <c:pt idx="6">
                  <c:v>-0.125</c:v>
                </c:pt>
                <c:pt idx="7">
                  <c:v>0</c:v>
                </c:pt>
                <c:pt idx="8">
                  <c:v>-0.125</c:v>
                </c:pt>
                <c:pt idx="9">
                  <c:v>0</c:v>
                </c:pt>
                <c:pt idx="10">
                  <c:v>-0.125</c:v>
                </c:pt>
                <c:pt idx="11">
                  <c:v>0</c:v>
                </c:pt>
                <c:pt idx="12">
                  <c:v>-0.125</c:v>
                </c:pt>
                <c:pt idx="13">
                  <c:v>0</c:v>
                </c:pt>
                <c:pt idx="14">
                  <c:v>-0.125</c:v>
                </c:pt>
                <c:pt idx="15">
                  <c:v>0</c:v>
                </c:pt>
              </c:numCache>
            </c:numRef>
          </c:val>
        </c:ser>
        <c:ser>
          <c:idx val="4"/>
          <c:order val="5"/>
          <c:tx>
            <c:v>Millions of Markets (N)</c:v>
          </c:tx>
          <c:spPr>
            <a:solidFill>
              <a:schemeClr val="tx1">
                <a:lumMod val="50000"/>
                <a:lumOff val="50000"/>
                <a:alpha val="20000"/>
              </a:schemeClr>
            </a:solidFill>
            <a:ln>
              <a:solidFill>
                <a:schemeClr val="tx1">
                  <a:lumMod val="50000"/>
                  <a:lumOff val="50000"/>
                </a:schemeClr>
              </a:solidFill>
            </a:ln>
          </c:spPr>
          <c:invertIfNegative val="0"/>
          <c:val>
            <c:numRef>
              <c:f>'Millions of Markets'!$D$3:$D$18</c:f>
              <c:numCache>
                <c:formatCode>0%</c:formatCode>
                <c:ptCount val="16"/>
                <c:pt idx="0">
                  <c:v>-9.0909090909090912E-2</c:v>
                </c:pt>
                <c:pt idx="1">
                  <c:v>-9.0909090909090912E-2</c:v>
                </c:pt>
                <c:pt idx="2">
                  <c:v>0</c:v>
                </c:pt>
                <c:pt idx="3">
                  <c:v>-9.0909090909090912E-2</c:v>
                </c:pt>
                <c:pt idx="4">
                  <c:v>-9.0909090909090912E-2</c:v>
                </c:pt>
                <c:pt idx="5">
                  <c:v>0</c:v>
                </c:pt>
                <c:pt idx="6">
                  <c:v>-9.0909090909090912E-2</c:v>
                </c:pt>
                <c:pt idx="7">
                  <c:v>-9.0909090909090912E-2</c:v>
                </c:pt>
                <c:pt idx="8">
                  <c:v>0</c:v>
                </c:pt>
                <c:pt idx="9">
                  <c:v>-9.0909090909090912E-2</c:v>
                </c:pt>
                <c:pt idx="10">
                  <c:v>-9.0909090909090912E-2</c:v>
                </c:pt>
                <c:pt idx="11">
                  <c:v>0</c:v>
                </c:pt>
                <c:pt idx="12">
                  <c:v>-9.0909090909090912E-2</c:v>
                </c:pt>
                <c:pt idx="13">
                  <c:v>-9.0909090909090912E-2</c:v>
                </c:pt>
                <c:pt idx="14">
                  <c:v>0</c:v>
                </c:pt>
                <c:pt idx="15">
                  <c:v>-9.0909090909090912E-2</c:v>
                </c:pt>
              </c:numCache>
            </c:numRef>
          </c:val>
        </c:ser>
        <c:ser>
          <c:idx val="5"/>
          <c:order val="6"/>
          <c:tx>
            <c:v>Naftastique! (N)</c:v>
          </c:tx>
          <c:spPr>
            <a:solidFill>
              <a:srgbClr val="C00000">
                <a:alpha val="20000"/>
              </a:srgbClr>
            </a:solidFill>
            <a:ln>
              <a:solidFill>
                <a:srgbClr val="C00000"/>
              </a:solidFill>
            </a:ln>
          </c:spPr>
          <c:invertIfNegative val="0"/>
          <c:val>
            <c:numRef>
              <c:f>Naftastique!$D$3:$D$18</c:f>
              <c:numCache>
                <c:formatCode>0%</c:formatCode>
                <c:ptCount val="16"/>
                <c:pt idx="0">
                  <c:v>-0.10714285714285714</c:v>
                </c:pt>
                <c:pt idx="1">
                  <c:v>-8.3333333333333329E-2</c:v>
                </c:pt>
                <c:pt idx="2">
                  <c:v>-5.9523809523809521E-2</c:v>
                </c:pt>
                <c:pt idx="3">
                  <c:v>-3.5714285714285712E-2</c:v>
                </c:pt>
                <c:pt idx="4">
                  <c:v>-1.1904761904761904E-2</c:v>
                </c:pt>
                <c:pt idx="5">
                  <c:v>-0.10714285714285714</c:v>
                </c:pt>
                <c:pt idx="6">
                  <c:v>-8.3333333333333329E-2</c:v>
                </c:pt>
                <c:pt idx="7">
                  <c:v>-5.9523809523809521E-2</c:v>
                </c:pt>
                <c:pt idx="8">
                  <c:v>-3.5714285714285712E-2</c:v>
                </c:pt>
                <c:pt idx="9">
                  <c:v>-1.1904761904761904E-2</c:v>
                </c:pt>
                <c:pt idx="10">
                  <c:v>-0.10714285714285714</c:v>
                </c:pt>
                <c:pt idx="11">
                  <c:v>-8.3333333333333329E-2</c:v>
                </c:pt>
                <c:pt idx="12">
                  <c:v>-5.9523809523809521E-2</c:v>
                </c:pt>
                <c:pt idx="13">
                  <c:v>-3.5714285714285712E-2</c:v>
                </c:pt>
                <c:pt idx="14">
                  <c:v>-1.1904761904761904E-2</c:v>
                </c:pt>
                <c:pt idx="15">
                  <c:v>-0.10714285714285714</c:v>
                </c:pt>
              </c:numCache>
            </c:numRef>
          </c:val>
        </c:ser>
        <c:ser>
          <c:idx val="6"/>
          <c:order val="7"/>
          <c:tx>
            <c:v>One World Order (N)</c:v>
          </c:tx>
          <c:spPr>
            <a:solidFill>
              <a:srgbClr val="00B050">
                <a:alpha val="20000"/>
              </a:srgbClr>
            </a:solidFill>
            <a:ln w="9525">
              <a:solidFill>
                <a:srgbClr val="00B050"/>
              </a:solidFill>
            </a:ln>
          </c:spPr>
          <c:invertIfNegative val="0"/>
          <c:val>
            <c:numRef>
              <c:f>'One World Order'!$D$3:$D$18</c:f>
              <c:numCache>
                <c:formatCode>0%</c:formatCode>
                <c:ptCount val="16"/>
                <c:pt idx="0">
                  <c:v>-2.5000000000000001E-2</c:v>
                </c:pt>
                <c:pt idx="1">
                  <c:v>-0.05</c:v>
                </c:pt>
                <c:pt idx="2">
                  <c:v>-7.4999999999999997E-2</c:v>
                </c:pt>
                <c:pt idx="3">
                  <c:v>-0.1</c:v>
                </c:pt>
                <c:pt idx="4">
                  <c:v>-2.5000000000000001E-2</c:v>
                </c:pt>
                <c:pt idx="5">
                  <c:v>-0.05</c:v>
                </c:pt>
                <c:pt idx="6">
                  <c:v>-7.4999999999999997E-2</c:v>
                </c:pt>
                <c:pt idx="7">
                  <c:v>-0.1</c:v>
                </c:pt>
                <c:pt idx="8">
                  <c:v>-2.5000000000000001E-2</c:v>
                </c:pt>
                <c:pt idx="9">
                  <c:v>-0.05</c:v>
                </c:pt>
                <c:pt idx="10">
                  <c:v>-7.4999999999999997E-2</c:v>
                </c:pt>
                <c:pt idx="11">
                  <c:v>-0.1</c:v>
                </c:pt>
                <c:pt idx="12">
                  <c:v>-2.5000000000000001E-2</c:v>
                </c:pt>
                <c:pt idx="13">
                  <c:v>-0.05</c:v>
                </c:pt>
                <c:pt idx="14">
                  <c:v>-7.4999999999999997E-2</c:v>
                </c:pt>
                <c:pt idx="15">
                  <c:v>-0.1</c:v>
                </c:pt>
              </c:numCache>
            </c:numRef>
          </c:val>
        </c:ser>
        <c:dLbls>
          <c:showLegendKey val="0"/>
          <c:showVal val="0"/>
          <c:showCatName val="0"/>
          <c:showSerName val="0"/>
          <c:showPercent val="0"/>
          <c:showBubbleSize val="0"/>
        </c:dLbls>
        <c:gapWidth val="150"/>
        <c:axId val="139093504"/>
        <c:axId val="139091968"/>
      </c:barChart>
      <c:lineChart>
        <c:grouping val="standard"/>
        <c:varyColors val="0"/>
        <c:ser>
          <c:idx val="3"/>
          <c:order val="9"/>
          <c:tx>
            <c:v>MM (Good)</c:v>
          </c:tx>
          <c:spPr>
            <a:ln>
              <a:noFill/>
            </a:ln>
          </c:spPr>
          <c:marker>
            <c:symbol val="triangle"/>
            <c:size val="16"/>
            <c:spPr>
              <a:solidFill>
                <a:schemeClr val="tx1">
                  <a:lumMod val="65000"/>
                  <a:lumOff val="35000"/>
                </a:schemeClr>
              </a:solidFill>
              <a:ln w="25400">
                <a:noFill/>
              </a:ln>
            </c:spPr>
          </c:marker>
          <c:val>
            <c:numRef>
              <c:f>'All scenarios'!$J$7:$J$22</c:f>
              <c:numCache>
                <c:formatCode>0.00</c:formatCode>
                <c:ptCount val="16"/>
                <c:pt idx="0">
                  <c:v>-1</c:v>
                </c:pt>
                <c:pt idx="1">
                  <c:v>-1</c:v>
                </c:pt>
                <c:pt idx="2">
                  <c:v>-1</c:v>
                </c:pt>
                <c:pt idx="3">
                  <c:v>-1</c:v>
                </c:pt>
                <c:pt idx="4">
                  <c:v>-1</c:v>
                </c:pt>
                <c:pt idx="5">
                  <c:v>-0.32999999999999996</c:v>
                </c:pt>
                <c:pt idx="6">
                  <c:v>-1</c:v>
                </c:pt>
                <c:pt idx="7">
                  <c:v>-1</c:v>
                </c:pt>
                <c:pt idx="8">
                  <c:v>-1</c:v>
                </c:pt>
                <c:pt idx="9">
                  <c:v>-1</c:v>
                </c:pt>
                <c:pt idx="10">
                  <c:v>-1</c:v>
                </c:pt>
                <c:pt idx="11">
                  <c:v>-0.32999999999999996</c:v>
                </c:pt>
                <c:pt idx="12">
                  <c:v>-1</c:v>
                </c:pt>
                <c:pt idx="13">
                  <c:v>-1</c:v>
                </c:pt>
                <c:pt idx="14">
                  <c:v>-1</c:v>
                </c:pt>
                <c:pt idx="15">
                  <c:v>-1</c:v>
                </c:pt>
              </c:numCache>
            </c:numRef>
          </c:val>
          <c:smooth val="0"/>
        </c:ser>
        <c:dLbls>
          <c:showLegendKey val="0"/>
          <c:showVal val="0"/>
          <c:showCatName val="0"/>
          <c:showSerName val="0"/>
          <c:showPercent val="0"/>
          <c:showBubbleSize val="0"/>
        </c:dLbls>
        <c:marker val="1"/>
        <c:smooth val="0"/>
        <c:axId val="138998528"/>
        <c:axId val="139000064"/>
      </c:lineChart>
      <c:lineChart>
        <c:grouping val="standard"/>
        <c:varyColors val="0"/>
        <c:ser>
          <c:idx val="17"/>
          <c:order val="8"/>
          <c:tx>
            <c:v>GM (Good)</c:v>
          </c:tx>
          <c:spPr>
            <a:ln w="28575">
              <a:noFill/>
            </a:ln>
          </c:spPr>
          <c:marker>
            <c:symbol val="triangle"/>
            <c:size val="16"/>
            <c:spPr>
              <a:solidFill>
                <a:srgbClr val="002060"/>
              </a:solidFill>
              <a:ln>
                <a:noFill/>
              </a:ln>
            </c:spPr>
          </c:marker>
          <c:val>
            <c:numRef>
              <c:f>'All scenarios'!$G$7:$G$22</c:f>
              <c:numCache>
                <c:formatCode>0.00</c:formatCode>
                <c:ptCount val="16"/>
                <c:pt idx="0">
                  <c:v>-1</c:v>
                </c:pt>
                <c:pt idx="1">
                  <c:v>-1</c:v>
                </c:pt>
                <c:pt idx="2">
                  <c:v>-1</c:v>
                </c:pt>
                <c:pt idx="3">
                  <c:v>-1</c:v>
                </c:pt>
                <c:pt idx="4">
                  <c:v>-1</c:v>
                </c:pt>
                <c:pt idx="5">
                  <c:v>-1</c:v>
                </c:pt>
                <c:pt idx="6">
                  <c:v>-1</c:v>
                </c:pt>
                <c:pt idx="7">
                  <c:v>-1</c:v>
                </c:pt>
                <c:pt idx="8">
                  <c:v>-1</c:v>
                </c:pt>
                <c:pt idx="9">
                  <c:v>-1</c:v>
                </c:pt>
                <c:pt idx="10">
                  <c:v>-1</c:v>
                </c:pt>
                <c:pt idx="11">
                  <c:v>-0.3</c:v>
                </c:pt>
                <c:pt idx="12">
                  <c:v>-1</c:v>
                </c:pt>
                <c:pt idx="13">
                  <c:v>-0.3</c:v>
                </c:pt>
                <c:pt idx="14">
                  <c:v>-1</c:v>
                </c:pt>
                <c:pt idx="15">
                  <c:v>-0.3</c:v>
                </c:pt>
              </c:numCache>
            </c:numRef>
          </c:val>
          <c:smooth val="0"/>
        </c:ser>
        <c:ser>
          <c:idx val="7"/>
          <c:order val="10"/>
          <c:tx>
            <c:v>N (Good)</c:v>
          </c:tx>
          <c:spPr>
            <a:ln w="28575">
              <a:noFill/>
            </a:ln>
          </c:spPr>
          <c:marker>
            <c:symbol val="triangle"/>
            <c:size val="16"/>
            <c:spPr>
              <a:solidFill>
                <a:srgbClr val="C00000"/>
              </a:solidFill>
              <a:ln>
                <a:noFill/>
              </a:ln>
            </c:spPr>
          </c:marker>
          <c:val>
            <c:numRef>
              <c:f>'All scenarios'!$M$7:$M$22</c:f>
              <c:numCache>
                <c:formatCode>0.00</c:formatCode>
                <c:ptCount val="16"/>
                <c:pt idx="0">
                  <c:v>-1</c:v>
                </c:pt>
                <c:pt idx="1">
                  <c:v>-1</c:v>
                </c:pt>
                <c:pt idx="2">
                  <c:v>-1</c:v>
                </c:pt>
                <c:pt idx="3">
                  <c:v>-0.36</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8"/>
          <c:order val="11"/>
          <c:tx>
            <c:v>OWO (Good)</c:v>
          </c:tx>
          <c:spPr>
            <a:ln w="28575">
              <a:noFill/>
            </a:ln>
          </c:spPr>
          <c:marker>
            <c:symbol val="triangle"/>
            <c:size val="16"/>
            <c:spPr>
              <a:solidFill>
                <a:srgbClr val="009900"/>
              </a:solidFill>
              <a:ln>
                <a:noFill/>
              </a:ln>
            </c:spPr>
          </c:marker>
          <c:val>
            <c:numRef>
              <c:f>'All scenarios'!$P$7:$P$22</c:f>
              <c:numCache>
                <c:formatCode>0.00</c:formatCode>
                <c:ptCount val="16"/>
                <c:pt idx="0">
                  <c:v>-0.39</c:v>
                </c:pt>
                <c:pt idx="1">
                  <c:v>-1</c:v>
                </c:pt>
                <c:pt idx="2">
                  <c:v>-1</c:v>
                </c:pt>
                <c:pt idx="3">
                  <c:v>-1</c:v>
                </c:pt>
                <c:pt idx="4">
                  <c:v>-1</c:v>
                </c:pt>
                <c:pt idx="5">
                  <c:v>-1</c:v>
                </c:pt>
                <c:pt idx="6">
                  <c:v>-1</c:v>
                </c:pt>
                <c:pt idx="7">
                  <c:v>-1</c:v>
                </c:pt>
                <c:pt idx="8">
                  <c:v>-1</c:v>
                </c:pt>
                <c:pt idx="9">
                  <c:v>-1</c:v>
                </c:pt>
                <c:pt idx="10">
                  <c:v>-1</c:v>
                </c:pt>
                <c:pt idx="11">
                  <c:v>-1</c:v>
                </c:pt>
                <c:pt idx="12">
                  <c:v>-0.39</c:v>
                </c:pt>
                <c:pt idx="13">
                  <c:v>-1</c:v>
                </c:pt>
                <c:pt idx="14">
                  <c:v>-1</c:v>
                </c:pt>
                <c:pt idx="15">
                  <c:v>-1</c:v>
                </c:pt>
              </c:numCache>
            </c:numRef>
          </c:val>
          <c:smooth val="0"/>
        </c:ser>
        <c:ser>
          <c:idx val="18"/>
          <c:order val="12"/>
          <c:tx>
            <c:v>GM (Bad)</c:v>
          </c:tx>
          <c:spPr>
            <a:ln w="28575">
              <a:noFill/>
            </a:ln>
          </c:spPr>
          <c:marker>
            <c:symbol val="x"/>
            <c:size val="12"/>
            <c:spPr>
              <a:ln w="38100">
                <a:solidFill>
                  <a:srgbClr val="002060"/>
                </a:solidFill>
              </a:ln>
            </c:spPr>
          </c:marker>
          <c:val>
            <c:numRef>
              <c:f>'All scenarios'!$H$7:$H$22</c:f>
              <c:numCache>
                <c:formatCode>0.00</c:formatCode>
                <c:ptCount val="16"/>
                <c:pt idx="0">
                  <c:v>-0.3</c:v>
                </c:pt>
                <c:pt idx="1">
                  <c:v>-1</c:v>
                </c:pt>
                <c:pt idx="2">
                  <c:v>-0.3</c:v>
                </c:pt>
                <c:pt idx="3">
                  <c:v>-1</c:v>
                </c:pt>
                <c:pt idx="4">
                  <c:v>-0.3</c:v>
                </c:pt>
                <c:pt idx="5">
                  <c:v>-1</c:v>
                </c:pt>
                <c:pt idx="6">
                  <c:v>-1</c:v>
                </c:pt>
                <c:pt idx="7">
                  <c:v>-1</c:v>
                </c:pt>
                <c:pt idx="8">
                  <c:v>-1</c:v>
                </c:pt>
                <c:pt idx="9">
                  <c:v>-1</c:v>
                </c:pt>
                <c:pt idx="10">
                  <c:v>-1</c:v>
                </c:pt>
                <c:pt idx="11">
                  <c:v>-1</c:v>
                </c:pt>
                <c:pt idx="12">
                  <c:v>-1</c:v>
                </c:pt>
                <c:pt idx="13">
                  <c:v>-1</c:v>
                </c:pt>
                <c:pt idx="14">
                  <c:v>-1</c:v>
                </c:pt>
                <c:pt idx="15">
                  <c:v>-1</c:v>
                </c:pt>
              </c:numCache>
            </c:numRef>
          </c:val>
          <c:smooth val="0"/>
        </c:ser>
        <c:ser>
          <c:idx val="9"/>
          <c:order val="13"/>
          <c:tx>
            <c:v>MM (Bad)</c:v>
          </c:tx>
          <c:spPr>
            <a:ln w="28575">
              <a:noFill/>
            </a:ln>
          </c:spPr>
          <c:marker>
            <c:symbol val="x"/>
            <c:size val="12"/>
            <c:spPr>
              <a:ln w="38100">
                <a:solidFill>
                  <a:schemeClr val="tx1">
                    <a:lumMod val="65000"/>
                    <a:lumOff val="35000"/>
                  </a:schemeClr>
                </a:solidFill>
              </a:ln>
            </c:spPr>
          </c:marker>
          <c:val>
            <c:numRef>
              <c:f>'All scenarios'!$K$7:$K$22</c:f>
              <c:numCache>
                <c:formatCode>0.00</c:formatCode>
                <c:ptCount val="16"/>
                <c:pt idx="0">
                  <c:v>-1</c:v>
                </c:pt>
                <c:pt idx="1">
                  <c:v>-1</c:v>
                </c:pt>
                <c:pt idx="2">
                  <c:v>-1</c:v>
                </c:pt>
                <c:pt idx="3">
                  <c:v>-0.32999999999999996</c:v>
                </c:pt>
                <c:pt idx="4">
                  <c:v>-0.32999999999999996</c:v>
                </c:pt>
                <c:pt idx="5">
                  <c:v>-1</c:v>
                </c:pt>
                <c:pt idx="6">
                  <c:v>-1</c:v>
                </c:pt>
                <c:pt idx="7">
                  <c:v>-1</c:v>
                </c:pt>
                <c:pt idx="8">
                  <c:v>-1</c:v>
                </c:pt>
                <c:pt idx="9">
                  <c:v>-0.32999999999999996</c:v>
                </c:pt>
                <c:pt idx="10">
                  <c:v>-1</c:v>
                </c:pt>
                <c:pt idx="11">
                  <c:v>-1</c:v>
                </c:pt>
                <c:pt idx="12">
                  <c:v>-1</c:v>
                </c:pt>
                <c:pt idx="13">
                  <c:v>-0.32999999999999996</c:v>
                </c:pt>
                <c:pt idx="14">
                  <c:v>-1</c:v>
                </c:pt>
                <c:pt idx="15">
                  <c:v>-1</c:v>
                </c:pt>
              </c:numCache>
            </c:numRef>
          </c:val>
          <c:smooth val="0"/>
        </c:ser>
        <c:ser>
          <c:idx val="10"/>
          <c:order val="14"/>
          <c:tx>
            <c:v>N (Bad)</c:v>
          </c:tx>
          <c:spPr>
            <a:ln w="28575">
              <a:noFill/>
            </a:ln>
          </c:spPr>
          <c:marker>
            <c:symbol val="x"/>
            <c:size val="12"/>
            <c:spPr>
              <a:ln w="38100">
                <a:solidFill>
                  <a:srgbClr val="C00000"/>
                </a:solidFill>
              </a:ln>
            </c:spPr>
          </c:marker>
          <c:val>
            <c:numRef>
              <c:f>'All scenarios'!$N$7:$N$22</c:f>
              <c:numCache>
                <c:formatCode>0.00</c:formatCode>
                <c:ptCount val="16"/>
                <c:pt idx="0">
                  <c:v>-0.36</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11"/>
          <c:order val="15"/>
          <c:tx>
            <c:v>OWO (Bad)</c:v>
          </c:tx>
          <c:spPr>
            <a:ln w="28575">
              <a:noFill/>
            </a:ln>
          </c:spPr>
          <c:marker>
            <c:symbol val="x"/>
            <c:size val="12"/>
            <c:spPr>
              <a:ln w="38100">
                <a:solidFill>
                  <a:srgbClr val="008000"/>
                </a:solidFill>
              </a:ln>
            </c:spPr>
          </c:marker>
          <c:val>
            <c:numRef>
              <c:f>'All scenarios'!$Q$7:$Q$22</c:f>
              <c:numCache>
                <c:formatCode>0.00</c:formatCode>
                <c:ptCount val="16"/>
                <c:pt idx="0">
                  <c:v>-1</c:v>
                </c:pt>
                <c:pt idx="1">
                  <c:v>-1</c:v>
                </c:pt>
                <c:pt idx="2">
                  <c:v>-1</c:v>
                </c:pt>
                <c:pt idx="3">
                  <c:v>-1</c:v>
                </c:pt>
                <c:pt idx="4">
                  <c:v>-1</c:v>
                </c:pt>
                <c:pt idx="5">
                  <c:v>-1</c:v>
                </c:pt>
                <c:pt idx="6">
                  <c:v>-1</c:v>
                </c:pt>
                <c:pt idx="7">
                  <c:v>-1</c:v>
                </c:pt>
                <c:pt idx="8">
                  <c:v>-1</c:v>
                </c:pt>
                <c:pt idx="9">
                  <c:v>-1</c:v>
                </c:pt>
                <c:pt idx="10">
                  <c:v>-1</c:v>
                </c:pt>
                <c:pt idx="11">
                  <c:v>-0.39</c:v>
                </c:pt>
                <c:pt idx="12">
                  <c:v>-1</c:v>
                </c:pt>
                <c:pt idx="13">
                  <c:v>-1</c:v>
                </c:pt>
                <c:pt idx="14">
                  <c:v>-1</c:v>
                </c:pt>
                <c:pt idx="15">
                  <c:v>-1</c:v>
                </c:pt>
              </c:numCache>
            </c:numRef>
          </c:val>
          <c:smooth val="0"/>
        </c:ser>
        <c:ser>
          <c:idx val="19"/>
          <c:order val="16"/>
          <c:tx>
            <c:v>GM (Ambiguous)</c:v>
          </c:tx>
          <c:spPr>
            <a:ln w="28575">
              <a:noFill/>
            </a:ln>
          </c:spPr>
          <c:marker>
            <c:symbol val="circle"/>
            <c:size val="14"/>
            <c:spPr>
              <a:solidFill>
                <a:srgbClr val="FFFF00"/>
              </a:solidFill>
              <a:ln w="38100">
                <a:solidFill>
                  <a:srgbClr val="002060"/>
                </a:solidFill>
              </a:ln>
            </c:spPr>
          </c:marker>
          <c:val>
            <c:numRef>
              <c:f>'All scenarios'!$I$7:$I$22</c:f>
              <c:numCache>
                <c:formatCode>0.00</c:formatCode>
                <c:ptCount val="16"/>
                <c:pt idx="0">
                  <c:v>-1</c:v>
                </c:pt>
                <c:pt idx="1">
                  <c:v>-1</c:v>
                </c:pt>
                <c:pt idx="2">
                  <c:v>-1</c:v>
                </c:pt>
                <c:pt idx="3">
                  <c:v>-1</c:v>
                </c:pt>
                <c:pt idx="4">
                  <c:v>-1</c:v>
                </c:pt>
                <c:pt idx="5">
                  <c:v>-1</c:v>
                </c:pt>
                <c:pt idx="6">
                  <c:v>-0.3</c:v>
                </c:pt>
                <c:pt idx="7">
                  <c:v>-1</c:v>
                </c:pt>
                <c:pt idx="8">
                  <c:v>-0.3</c:v>
                </c:pt>
                <c:pt idx="9">
                  <c:v>-1</c:v>
                </c:pt>
                <c:pt idx="10">
                  <c:v>-0.3</c:v>
                </c:pt>
                <c:pt idx="11">
                  <c:v>-1</c:v>
                </c:pt>
                <c:pt idx="12">
                  <c:v>-0.3</c:v>
                </c:pt>
                <c:pt idx="13">
                  <c:v>-1</c:v>
                </c:pt>
                <c:pt idx="14">
                  <c:v>-0.3</c:v>
                </c:pt>
                <c:pt idx="15">
                  <c:v>-1</c:v>
                </c:pt>
              </c:numCache>
            </c:numRef>
          </c:val>
          <c:smooth val="0"/>
        </c:ser>
        <c:ser>
          <c:idx val="12"/>
          <c:order val="17"/>
          <c:tx>
            <c:v>MM (Ambiguous)</c:v>
          </c:tx>
          <c:spPr>
            <a:ln w="28575">
              <a:noFill/>
            </a:ln>
          </c:spPr>
          <c:marker>
            <c:symbol val="circle"/>
            <c:size val="14"/>
            <c:spPr>
              <a:solidFill>
                <a:srgbClr val="FFFF00"/>
              </a:solidFill>
              <a:ln w="38100">
                <a:solidFill>
                  <a:schemeClr val="tx1">
                    <a:lumMod val="65000"/>
                    <a:lumOff val="35000"/>
                  </a:schemeClr>
                </a:solidFill>
              </a:ln>
            </c:spPr>
          </c:marker>
          <c:val>
            <c:numRef>
              <c:f>'All scenarios'!$L$7:$L$22</c:f>
              <c:numCache>
                <c:formatCode>0.00</c:formatCode>
                <c:ptCount val="16"/>
                <c:pt idx="0">
                  <c:v>-0.32999999999999996</c:v>
                </c:pt>
                <c:pt idx="1">
                  <c:v>-0.32999999999999996</c:v>
                </c:pt>
                <c:pt idx="2">
                  <c:v>-1</c:v>
                </c:pt>
                <c:pt idx="3">
                  <c:v>-1</c:v>
                </c:pt>
                <c:pt idx="4">
                  <c:v>-1</c:v>
                </c:pt>
                <c:pt idx="5">
                  <c:v>-1</c:v>
                </c:pt>
                <c:pt idx="6">
                  <c:v>-0.32999999999999996</c:v>
                </c:pt>
                <c:pt idx="7">
                  <c:v>-1</c:v>
                </c:pt>
                <c:pt idx="8">
                  <c:v>-1</c:v>
                </c:pt>
                <c:pt idx="9">
                  <c:v>-1</c:v>
                </c:pt>
                <c:pt idx="10">
                  <c:v>-0.32999999999999996</c:v>
                </c:pt>
                <c:pt idx="11">
                  <c:v>-1</c:v>
                </c:pt>
                <c:pt idx="12">
                  <c:v>-1</c:v>
                </c:pt>
                <c:pt idx="13">
                  <c:v>-1</c:v>
                </c:pt>
                <c:pt idx="14">
                  <c:v>-1</c:v>
                </c:pt>
                <c:pt idx="15">
                  <c:v>-0.32999999999999996</c:v>
                </c:pt>
              </c:numCache>
            </c:numRef>
          </c:val>
          <c:smooth val="0"/>
        </c:ser>
        <c:ser>
          <c:idx val="13"/>
          <c:order val="18"/>
          <c:tx>
            <c:v>N (Ambiguous)</c:v>
          </c:tx>
          <c:spPr>
            <a:ln w="28575">
              <a:noFill/>
            </a:ln>
          </c:spPr>
          <c:marker>
            <c:symbol val="circle"/>
            <c:size val="14"/>
            <c:spPr>
              <a:solidFill>
                <a:srgbClr val="FFFF00"/>
              </a:solidFill>
              <a:ln w="38100">
                <a:solidFill>
                  <a:srgbClr val="C00000"/>
                </a:solidFill>
              </a:ln>
            </c:spPr>
          </c:marker>
          <c:val>
            <c:numRef>
              <c:f>'All scenarios'!$O$7:$O$22</c:f>
              <c:numCache>
                <c:formatCode>0.00</c:formatCode>
                <c:ptCount val="16"/>
                <c:pt idx="0">
                  <c:v>-1</c:v>
                </c:pt>
                <c:pt idx="1">
                  <c:v>-1</c:v>
                </c:pt>
                <c:pt idx="2">
                  <c:v>-1</c:v>
                </c:pt>
                <c:pt idx="3">
                  <c:v>-1</c:v>
                </c:pt>
                <c:pt idx="4">
                  <c:v>-1</c:v>
                </c:pt>
                <c:pt idx="5">
                  <c:v>-1</c:v>
                </c:pt>
                <c:pt idx="6">
                  <c:v>-1</c:v>
                </c:pt>
                <c:pt idx="7">
                  <c:v>-0.36</c:v>
                </c:pt>
                <c:pt idx="8">
                  <c:v>-1</c:v>
                </c:pt>
                <c:pt idx="9">
                  <c:v>-1</c:v>
                </c:pt>
                <c:pt idx="10">
                  <c:v>-0.36</c:v>
                </c:pt>
                <c:pt idx="11">
                  <c:v>-0.36</c:v>
                </c:pt>
                <c:pt idx="12">
                  <c:v>-1</c:v>
                </c:pt>
                <c:pt idx="13">
                  <c:v>-1</c:v>
                </c:pt>
                <c:pt idx="14">
                  <c:v>-1</c:v>
                </c:pt>
                <c:pt idx="15">
                  <c:v>-0.36</c:v>
                </c:pt>
              </c:numCache>
            </c:numRef>
          </c:val>
          <c:smooth val="0"/>
        </c:ser>
        <c:ser>
          <c:idx val="14"/>
          <c:order val="19"/>
          <c:tx>
            <c:v>OWO (Ambiguous)</c:v>
          </c:tx>
          <c:spPr>
            <a:ln w="28575">
              <a:noFill/>
            </a:ln>
          </c:spPr>
          <c:marker>
            <c:symbol val="circle"/>
            <c:size val="14"/>
            <c:spPr>
              <a:solidFill>
                <a:srgbClr val="FFFF00"/>
              </a:solidFill>
              <a:ln w="38100">
                <a:solidFill>
                  <a:srgbClr val="008000"/>
                </a:solidFill>
              </a:ln>
            </c:spPr>
          </c:marker>
          <c:val>
            <c:numRef>
              <c:f>'All scenarios'!$R$7:$R$22</c:f>
              <c:numCache>
                <c:formatCode>0.00</c:formatCode>
                <c:ptCount val="16"/>
                <c:pt idx="0">
                  <c:v>-1</c:v>
                </c:pt>
                <c:pt idx="1">
                  <c:v>-1</c:v>
                </c:pt>
                <c:pt idx="2">
                  <c:v>-1</c:v>
                </c:pt>
                <c:pt idx="3">
                  <c:v>-0.39</c:v>
                </c:pt>
                <c:pt idx="4">
                  <c:v>-1</c:v>
                </c:pt>
                <c:pt idx="5">
                  <c:v>-1</c:v>
                </c:pt>
                <c:pt idx="6">
                  <c:v>-0.39</c:v>
                </c:pt>
                <c:pt idx="7">
                  <c:v>-1</c:v>
                </c:pt>
                <c:pt idx="8">
                  <c:v>-1</c:v>
                </c:pt>
                <c:pt idx="9">
                  <c:v>-1</c:v>
                </c:pt>
                <c:pt idx="10">
                  <c:v>-1</c:v>
                </c:pt>
                <c:pt idx="11">
                  <c:v>-1</c:v>
                </c:pt>
                <c:pt idx="12">
                  <c:v>-1</c:v>
                </c:pt>
                <c:pt idx="13">
                  <c:v>-1</c:v>
                </c:pt>
                <c:pt idx="14">
                  <c:v>-1</c:v>
                </c:pt>
                <c:pt idx="15">
                  <c:v>-0.39</c:v>
                </c:pt>
              </c:numCache>
            </c:numRef>
          </c:val>
          <c:smooth val="0"/>
        </c:ser>
        <c:dLbls>
          <c:showLegendKey val="0"/>
          <c:showVal val="0"/>
          <c:showCatName val="0"/>
          <c:showSerName val="0"/>
          <c:showPercent val="0"/>
          <c:showBubbleSize val="0"/>
        </c:dLbls>
        <c:marker val="1"/>
        <c:smooth val="0"/>
        <c:axId val="139093504"/>
        <c:axId val="139091968"/>
      </c:lineChart>
      <c:catAx>
        <c:axId val="138998528"/>
        <c:scaling>
          <c:orientation val="minMax"/>
        </c:scaling>
        <c:delete val="0"/>
        <c:axPos val="b"/>
        <c:majorGridlines>
          <c:spPr>
            <a:ln>
              <a:solidFill>
                <a:schemeClr val="bg1">
                  <a:lumMod val="75000"/>
                </a:schemeClr>
              </a:solidFill>
              <a:prstDash val="sysDash"/>
            </a:ln>
          </c:spPr>
        </c:majorGridlines>
        <c:majorTickMark val="out"/>
        <c:minorTickMark val="none"/>
        <c:tickLblPos val="low"/>
        <c:txPr>
          <a:bodyPr rot="-5400000" vert="horz" anchor="ctr" anchorCtr="0"/>
          <a:lstStyle/>
          <a:p>
            <a:pPr>
              <a:defRPr sz="1200" b="0"/>
            </a:pPr>
            <a:endParaRPr lang="en-US"/>
          </a:p>
        </c:txPr>
        <c:crossAx val="139000064"/>
        <c:crossesAt val="0"/>
        <c:auto val="0"/>
        <c:lblAlgn val="ctr"/>
        <c:lblOffset val="100"/>
        <c:tickLblSkip val="1"/>
        <c:noMultiLvlLbl val="0"/>
      </c:catAx>
      <c:valAx>
        <c:axId val="139000064"/>
        <c:scaling>
          <c:orientation val="minMax"/>
          <c:max val="0.30000000000000004"/>
          <c:min val="-0.4"/>
        </c:scaling>
        <c:delete val="0"/>
        <c:axPos val="l"/>
        <c:majorGridlines>
          <c:spPr>
            <a:ln w="6350">
              <a:solidFill>
                <a:schemeClr val="bg1">
                  <a:lumMod val="75000"/>
                </a:schemeClr>
              </a:solidFill>
              <a:prstDash val="sysDash"/>
            </a:ln>
          </c:spPr>
        </c:majorGridlines>
        <c:title>
          <c:tx>
            <c:rich>
              <a:bodyPr rot="-5400000" vert="horz"/>
              <a:lstStyle/>
              <a:p>
                <a:pPr algn="ctr" rtl="0">
                  <a:defRPr sz="1200"/>
                </a:pPr>
                <a:r>
                  <a:rPr lang="en-US" sz="1200"/>
                  <a:t>Percentage of "Invest points" and "Vetoes" received in all scenarios</a:t>
                </a:r>
              </a:p>
            </c:rich>
          </c:tx>
          <c:layout>
            <c:manualLayout>
              <c:xMode val="edge"/>
              <c:yMode val="edge"/>
              <c:x val="1.7518860605864016E-2"/>
              <c:y val="9.7836404461424914E-2"/>
            </c:manualLayout>
          </c:layout>
          <c:overlay val="0"/>
        </c:title>
        <c:numFmt formatCode="0%" sourceLinked="1"/>
        <c:majorTickMark val="out"/>
        <c:minorTickMark val="none"/>
        <c:tickLblPos val="nextTo"/>
        <c:txPr>
          <a:bodyPr/>
          <a:lstStyle/>
          <a:p>
            <a:pPr>
              <a:defRPr sz="1000"/>
            </a:pPr>
            <a:endParaRPr lang="en-US"/>
          </a:p>
        </c:txPr>
        <c:crossAx val="138998528"/>
        <c:crosses val="autoZero"/>
        <c:crossBetween val="between"/>
        <c:majorUnit val="5.000000000000001E-2"/>
      </c:valAx>
      <c:valAx>
        <c:axId val="139091968"/>
        <c:scaling>
          <c:orientation val="minMax"/>
          <c:max val="0.25"/>
          <c:min val="-0.35000000000000003"/>
        </c:scaling>
        <c:delete val="1"/>
        <c:axPos val="r"/>
        <c:numFmt formatCode="0%" sourceLinked="1"/>
        <c:majorTickMark val="out"/>
        <c:minorTickMark val="none"/>
        <c:tickLblPos val="nextTo"/>
        <c:crossAx val="139093504"/>
        <c:crosses val="max"/>
        <c:crossBetween val="between"/>
        <c:majorUnit val="0.1"/>
      </c:valAx>
      <c:catAx>
        <c:axId val="139093504"/>
        <c:scaling>
          <c:orientation val="minMax"/>
        </c:scaling>
        <c:delete val="1"/>
        <c:axPos val="b"/>
        <c:majorTickMark val="out"/>
        <c:minorTickMark val="none"/>
        <c:tickLblPos val="none"/>
        <c:crossAx val="139091968"/>
        <c:crossesAt val="0"/>
        <c:auto val="1"/>
        <c:lblAlgn val="ctr"/>
        <c:lblOffset val="100"/>
        <c:noMultiLvlLbl val="0"/>
      </c:catAx>
    </c:plotArea>
    <c:plotVisOnly val="1"/>
    <c:dispBlanksAs val="gap"/>
    <c:showDLblsOverMax val="0"/>
  </c:chart>
  <c:txPr>
    <a:bodyPr/>
    <a:lstStyle/>
    <a:p>
      <a:pPr>
        <a:defRPr sz="800">
          <a:latin typeface="Helvetica" pitchFamily="34" charset="0"/>
          <a:cs typeface="Helvetica"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3.2520325203252036E-2"/>
          <c:w val="0.84919093024122494"/>
          <c:h val="0.75011201922152726"/>
        </c:manualLayout>
      </c:layout>
      <c:barChart>
        <c:barDir val="col"/>
        <c:grouping val="percentStacked"/>
        <c:varyColors val="0"/>
        <c:ser>
          <c:idx val="2"/>
          <c:order val="0"/>
          <c:tx>
            <c:v>Add</c:v>
          </c:tx>
          <c:spPr>
            <a:solidFill>
              <a:srgbClr val="002060">
                <a:alpha val="90000"/>
              </a:srgbClr>
            </a:solidFill>
            <a:ln w="12700">
              <a:solidFill>
                <a:srgbClr val="002060"/>
              </a:solidFill>
            </a:ln>
          </c:spPr>
          <c:invertIfNegative val="0"/>
          <c:dLbls>
            <c:numFmt formatCode="General" sourceLinked="0"/>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'Q2'!$E$5:$E$20</c:f>
              <c:numCache>
                <c:formatCode>General</c:formatCode>
                <c:ptCount val="16"/>
                <c:pt idx="0">
                  <c:v>1</c:v>
                </c:pt>
                <c:pt idx="1">
                  <c:v>4</c:v>
                </c:pt>
                <c:pt idx="2">
                  <c:v>3</c:v>
                </c:pt>
                <c:pt idx="3">
                  <c:v>7</c:v>
                </c:pt>
                <c:pt idx="4">
                  <c:v>6</c:v>
                </c:pt>
                <c:pt idx="5">
                  <c:v>3</c:v>
                </c:pt>
                <c:pt idx="6">
                  <c:v>8</c:v>
                </c:pt>
                <c:pt idx="7">
                  <c:v>5</c:v>
                </c:pt>
                <c:pt idx="8">
                  <c:v>6</c:v>
                </c:pt>
                <c:pt idx="9">
                  <c:v>10</c:v>
                </c:pt>
                <c:pt idx="10">
                  <c:v>3</c:v>
                </c:pt>
                <c:pt idx="11">
                  <c:v>7</c:v>
                </c:pt>
                <c:pt idx="12">
                  <c:v>4</c:v>
                </c:pt>
                <c:pt idx="13">
                  <c:v>3</c:v>
                </c:pt>
                <c:pt idx="14">
                  <c:v>6</c:v>
                </c:pt>
                <c:pt idx="15">
                  <c:v>3</c:v>
                </c:pt>
              </c:numCache>
            </c:numRef>
          </c:val>
        </c:ser>
        <c:ser>
          <c:idx val="1"/>
          <c:order val="1"/>
          <c:tx>
            <c:v>Improve</c:v>
          </c:tx>
          <c:spPr>
            <a:solidFill>
              <a:srgbClr val="002060">
                <a:alpha val="50000"/>
              </a:srgbClr>
            </a:solidFill>
            <a:ln w="12700">
              <a:solidFill>
                <a:srgbClr val="002060"/>
              </a:solidFill>
            </a:ln>
          </c:spPr>
          <c:invertIfNegative val="0"/>
          <c:dLbls>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'Q2'!$D$5:$D$20</c:f>
              <c:numCache>
                <c:formatCode>General</c:formatCode>
                <c:ptCount val="16"/>
                <c:pt idx="0">
                  <c:v>3</c:v>
                </c:pt>
                <c:pt idx="1">
                  <c:v>3</c:v>
                </c:pt>
                <c:pt idx="2">
                  <c:v>1</c:v>
                </c:pt>
                <c:pt idx="3">
                  <c:v>2</c:v>
                </c:pt>
                <c:pt idx="4">
                  <c:v>2</c:v>
                </c:pt>
                <c:pt idx="5">
                  <c:v>3</c:v>
                </c:pt>
                <c:pt idx="6">
                  <c:v>3</c:v>
                </c:pt>
                <c:pt idx="7">
                  <c:v>1</c:v>
                </c:pt>
                <c:pt idx="8">
                  <c:v>3</c:v>
                </c:pt>
                <c:pt idx="9">
                  <c:v>1</c:v>
                </c:pt>
                <c:pt idx="10">
                  <c:v>4</c:v>
                </c:pt>
                <c:pt idx="11">
                  <c:v>1</c:v>
                </c:pt>
                <c:pt idx="12">
                  <c:v>2</c:v>
                </c:pt>
                <c:pt idx="13">
                  <c:v>1</c:v>
                </c:pt>
                <c:pt idx="14">
                  <c:v>1</c:v>
                </c:pt>
                <c:pt idx="15">
                  <c:v>2</c:v>
                </c:pt>
              </c:numCache>
            </c:numRef>
          </c:val>
        </c:ser>
        <c:ser>
          <c:idx val="0"/>
          <c:order val="2"/>
          <c:tx>
            <c:v>Maintain</c:v>
          </c:tx>
          <c:spPr>
            <a:solidFill>
              <a:srgbClr val="002060">
                <a:alpha val="10000"/>
              </a:srgbClr>
            </a:solidFill>
            <a:ln w="12700">
              <a:solidFill>
                <a:srgbClr val="002060"/>
              </a:solidFill>
            </a:ln>
          </c:spPr>
          <c:invertIfNegative val="0"/>
          <c:dLbls>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'Q2'!$C$5:$C$20</c:f>
              <c:numCache>
                <c:formatCode>General</c:formatCode>
                <c:ptCount val="16"/>
                <c:pt idx="0">
                  <c:v>8</c:v>
                </c:pt>
                <c:pt idx="1">
                  <c:v>5</c:v>
                </c:pt>
                <c:pt idx="2">
                  <c:v>8</c:v>
                </c:pt>
                <c:pt idx="3">
                  <c:v>3</c:v>
                </c:pt>
                <c:pt idx="4">
                  <c:v>4</c:v>
                </c:pt>
                <c:pt idx="5">
                  <c:v>6</c:v>
                </c:pt>
                <c:pt idx="6">
                  <c:v>1</c:v>
                </c:pt>
                <c:pt idx="7">
                  <c:v>6</c:v>
                </c:pt>
                <c:pt idx="8">
                  <c:v>3</c:v>
                </c:pt>
                <c:pt idx="9">
                  <c:v>1</c:v>
                </c:pt>
                <c:pt idx="10">
                  <c:v>5</c:v>
                </c:pt>
                <c:pt idx="11">
                  <c:v>4</c:v>
                </c:pt>
                <c:pt idx="12">
                  <c:v>6</c:v>
                </c:pt>
                <c:pt idx="13">
                  <c:v>8</c:v>
                </c:pt>
                <c:pt idx="14">
                  <c:v>5</c:v>
                </c:pt>
                <c:pt idx="15">
                  <c:v>7</c:v>
                </c:pt>
              </c:numCache>
            </c:numRef>
          </c:val>
        </c:ser>
        <c:dLbls>
          <c:showLegendKey val="0"/>
          <c:showVal val="0"/>
          <c:showCatName val="0"/>
          <c:showSerName val="0"/>
          <c:showPercent val="0"/>
          <c:showBubbleSize val="0"/>
        </c:dLbls>
        <c:gapWidth val="150"/>
        <c:overlap val="100"/>
        <c:axId val="135782784"/>
        <c:axId val="135802880"/>
      </c:barChart>
      <c:catAx>
        <c:axId val="135782784"/>
        <c:scaling>
          <c:orientation val="minMax"/>
        </c:scaling>
        <c:delete val="0"/>
        <c:axPos val="b"/>
        <c:majorTickMark val="out"/>
        <c:minorTickMark val="none"/>
        <c:tickLblPos val="nextTo"/>
        <c:txPr>
          <a:bodyPr rot="-5400000" vert="horz"/>
          <a:lstStyle/>
          <a:p>
            <a:pPr>
              <a:defRPr/>
            </a:pPr>
            <a:endParaRPr lang="en-US"/>
          </a:p>
        </c:txPr>
        <c:crossAx val="135802880"/>
        <c:crosses val="autoZero"/>
        <c:auto val="1"/>
        <c:lblAlgn val="ctr"/>
        <c:lblOffset val="100"/>
        <c:noMultiLvlLbl val="0"/>
      </c:catAx>
      <c:valAx>
        <c:axId val="13580288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5782784"/>
        <c:crosses val="autoZero"/>
        <c:crossBetween val="between"/>
      </c:valAx>
    </c:plotArea>
    <c:legend>
      <c:legendPos val="r"/>
      <c:layout>
        <c:manualLayout>
          <c:xMode val="edge"/>
          <c:yMode val="edge"/>
          <c:x val="0.88354537167094138"/>
          <c:y val="2.5198528183362334E-2"/>
          <c:w val="0.11373560556451742"/>
          <c:h val="0.20664746175020807"/>
        </c:manualLayout>
      </c:layout>
      <c:overlay val="0"/>
      <c:spPr>
        <a:solidFill>
          <a:schemeClr val="bg1"/>
        </a:solidFill>
        <a:ln>
          <a:solidFill>
            <a:schemeClr val="bg1">
              <a:lumMod val="75000"/>
            </a:schemeClr>
          </a:solidFill>
        </a:ln>
      </c:spPr>
    </c:legend>
    <c:plotVisOnly val="1"/>
    <c:dispBlanksAs val="gap"/>
    <c:showDLblsOverMax val="0"/>
  </c:chart>
  <c:txPr>
    <a:bodyPr/>
    <a:lstStyle/>
    <a:p>
      <a:pPr>
        <a:defRPr sz="1200">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9.7560975609756101E-2"/>
          <c:w val="0.83296374971384157"/>
          <c:h val="0.70804509408448346"/>
        </c:manualLayout>
      </c:layout>
      <c:barChart>
        <c:barDir val="col"/>
        <c:grouping val="percentStacked"/>
        <c:varyColors val="0"/>
        <c:ser>
          <c:idx val="4"/>
          <c:order val="0"/>
          <c:tx>
            <c:v>Public only</c:v>
          </c:tx>
          <c:spPr>
            <a:solidFill>
              <a:srgbClr val="002060">
                <a:alpha val="90000"/>
              </a:srgbClr>
            </a:solidFill>
            <a:ln w="12700">
              <a:solidFill>
                <a:srgbClr val="002060"/>
              </a:solidFill>
            </a:ln>
          </c:spPr>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'Q3'!$C$28:$C$43</c:f>
              <c:numCache>
                <c:formatCode>General</c:formatCode>
                <c:ptCount val="16"/>
                <c:pt idx="0">
                  <c:v>5</c:v>
                </c:pt>
                <c:pt idx="1">
                  <c:v>1</c:v>
                </c:pt>
                <c:pt idx="2">
                  <c:v>4</c:v>
                </c:pt>
                <c:pt idx="3">
                  <c:v>7</c:v>
                </c:pt>
                <c:pt idx="4">
                  <c:v>5</c:v>
                </c:pt>
                <c:pt idx="5">
                  <c:v>5</c:v>
                </c:pt>
                <c:pt idx="6">
                  <c:v>6</c:v>
                </c:pt>
                <c:pt idx="7">
                  <c:v>2</c:v>
                </c:pt>
                <c:pt idx="8">
                  <c:v>5</c:v>
                </c:pt>
                <c:pt idx="9">
                  <c:v>2</c:v>
                </c:pt>
                <c:pt idx="10">
                  <c:v>3</c:v>
                </c:pt>
                <c:pt idx="11">
                  <c:v>8</c:v>
                </c:pt>
                <c:pt idx="12">
                  <c:v>4</c:v>
                </c:pt>
                <c:pt idx="13">
                  <c:v>4</c:v>
                </c:pt>
                <c:pt idx="14">
                  <c:v>4</c:v>
                </c:pt>
                <c:pt idx="15">
                  <c:v>8</c:v>
                </c:pt>
              </c:numCache>
            </c:numRef>
          </c:val>
        </c:ser>
        <c:ser>
          <c:idx val="5"/>
          <c:order val="1"/>
          <c:tx>
            <c:v>Public/Private partnership</c:v>
          </c:tx>
          <c:spPr>
            <a:solidFill>
              <a:srgbClr val="002060">
                <a:alpha val="50000"/>
              </a:srgbClr>
            </a:solidFill>
            <a:ln w="12700">
              <a:solidFill>
                <a:srgbClr val="00206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'Q3'!$D$28:$D$43</c:f>
              <c:numCache>
                <c:formatCode>General</c:formatCode>
                <c:ptCount val="16"/>
                <c:pt idx="0">
                  <c:v>4</c:v>
                </c:pt>
                <c:pt idx="1">
                  <c:v>2</c:v>
                </c:pt>
                <c:pt idx="2">
                  <c:v>1</c:v>
                </c:pt>
                <c:pt idx="3">
                  <c:v>3</c:v>
                </c:pt>
                <c:pt idx="4">
                  <c:v>3</c:v>
                </c:pt>
                <c:pt idx="5">
                  <c:v>1</c:v>
                </c:pt>
                <c:pt idx="6">
                  <c:v>4</c:v>
                </c:pt>
                <c:pt idx="7">
                  <c:v>3</c:v>
                </c:pt>
                <c:pt idx="8">
                  <c:v>3</c:v>
                </c:pt>
                <c:pt idx="9">
                  <c:v>4</c:v>
                </c:pt>
                <c:pt idx="10">
                  <c:v>1</c:v>
                </c:pt>
                <c:pt idx="11">
                  <c:v>4</c:v>
                </c:pt>
                <c:pt idx="12">
                  <c:v>2</c:v>
                </c:pt>
                <c:pt idx="13">
                  <c:v>2</c:v>
                </c:pt>
                <c:pt idx="14">
                  <c:v>3</c:v>
                </c:pt>
                <c:pt idx="15">
                  <c:v>1</c:v>
                </c:pt>
              </c:numCache>
            </c:numRef>
          </c:val>
        </c:ser>
        <c:ser>
          <c:idx val="6"/>
          <c:order val="2"/>
          <c:tx>
            <c:v>Private only</c:v>
          </c:tx>
          <c:spPr>
            <a:solidFill>
              <a:srgbClr val="002060">
                <a:alpha val="10000"/>
              </a:srgbClr>
            </a:solidFill>
            <a:ln w="12700">
              <a:solidFill>
                <a:srgbClr val="00206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'Q3'!$E$28:$E$43</c:f>
              <c:numCache>
                <c:formatCode>General</c:formatCode>
                <c:ptCount val="16"/>
                <c:pt idx="0">
                  <c:v>3</c:v>
                </c:pt>
                <c:pt idx="1">
                  <c:v>9</c:v>
                </c:pt>
                <c:pt idx="2">
                  <c:v>7</c:v>
                </c:pt>
                <c:pt idx="3">
                  <c:v>2</c:v>
                </c:pt>
                <c:pt idx="4">
                  <c:v>4</c:v>
                </c:pt>
                <c:pt idx="5">
                  <c:v>6</c:v>
                </c:pt>
                <c:pt idx="6">
                  <c:v>2</c:v>
                </c:pt>
                <c:pt idx="7">
                  <c:v>7</c:v>
                </c:pt>
                <c:pt idx="8">
                  <c:v>4</c:v>
                </c:pt>
                <c:pt idx="9">
                  <c:v>6</c:v>
                </c:pt>
                <c:pt idx="10">
                  <c:v>8</c:v>
                </c:pt>
                <c:pt idx="11">
                  <c:v>0</c:v>
                </c:pt>
                <c:pt idx="12">
                  <c:v>6</c:v>
                </c:pt>
                <c:pt idx="13">
                  <c:v>6</c:v>
                </c:pt>
                <c:pt idx="14">
                  <c:v>5</c:v>
                </c:pt>
                <c:pt idx="15">
                  <c:v>3</c:v>
                </c:pt>
              </c:numCache>
            </c:numRef>
          </c:val>
        </c:ser>
        <c:dLbls>
          <c:showLegendKey val="0"/>
          <c:showVal val="0"/>
          <c:showCatName val="0"/>
          <c:showSerName val="0"/>
          <c:showPercent val="0"/>
          <c:showBubbleSize val="0"/>
        </c:dLbls>
        <c:gapWidth val="150"/>
        <c:overlap val="100"/>
        <c:axId val="136037888"/>
        <c:axId val="136073216"/>
      </c:barChart>
      <c:scatterChart>
        <c:scatterStyle val="lineMarker"/>
        <c:varyColors val="0"/>
        <c:ser>
          <c:idx val="3"/>
          <c:order val="3"/>
          <c:tx>
            <c:v>National-level policy</c:v>
          </c:tx>
          <c:spPr>
            <a:ln w="38100">
              <a:solidFill>
                <a:srgbClr val="002060"/>
              </a:solidFill>
            </a:ln>
          </c:spPr>
          <c:marker>
            <c:symbol val="circle"/>
            <c:size val="13"/>
            <c:spPr>
              <a:solidFill>
                <a:srgbClr val="FF3300"/>
              </a:solidFill>
              <a:ln w="38100">
                <a:solidFill>
                  <a:srgbClr val="002060"/>
                </a:solidFill>
              </a:ln>
            </c:spPr>
          </c:marker>
          <c:yVal>
            <c:numRef>
              <c:f>'Q3'!$E$5:$E$20</c:f>
              <c:numCache>
                <c:formatCode>0%</c:formatCode>
                <c:ptCount val="16"/>
                <c:pt idx="0">
                  <c:v>0</c:v>
                </c:pt>
                <c:pt idx="1">
                  <c:v>0.75</c:v>
                </c:pt>
                <c:pt idx="2">
                  <c:v>0.41666666666666669</c:v>
                </c:pt>
                <c:pt idx="3">
                  <c:v>0.25</c:v>
                </c:pt>
                <c:pt idx="4">
                  <c:v>0</c:v>
                </c:pt>
                <c:pt idx="5">
                  <c:v>8.3333333333333329E-2</c:v>
                </c:pt>
                <c:pt idx="6">
                  <c:v>0.25</c:v>
                </c:pt>
                <c:pt idx="7">
                  <c:v>0.33333333333333331</c:v>
                </c:pt>
                <c:pt idx="8">
                  <c:v>0.5</c:v>
                </c:pt>
                <c:pt idx="9">
                  <c:v>0</c:v>
                </c:pt>
                <c:pt idx="10">
                  <c:v>0.58333333333333337</c:v>
                </c:pt>
                <c:pt idx="11">
                  <c:v>0.66666666666666663</c:v>
                </c:pt>
                <c:pt idx="12">
                  <c:v>0</c:v>
                </c:pt>
                <c:pt idx="13">
                  <c:v>8.3333333333333329E-2</c:v>
                </c:pt>
                <c:pt idx="14">
                  <c:v>0.41666666666666669</c:v>
                </c:pt>
                <c:pt idx="15">
                  <c:v>0.91666666666666663</c:v>
                </c:pt>
              </c:numCache>
            </c:numRef>
          </c:yVal>
          <c:smooth val="0"/>
        </c:ser>
        <c:dLbls>
          <c:showLegendKey val="0"/>
          <c:showVal val="0"/>
          <c:showCatName val="0"/>
          <c:showSerName val="0"/>
          <c:showPercent val="0"/>
          <c:showBubbleSize val="0"/>
        </c:dLbls>
        <c:axId val="136037888"/>
        <c:axId val="136073216"/>
      </c:scatterChart>
      <c:catAx>
        <c:axId val="136037888"/>
        <c:scaling>
          <c:orientation val="minMax"/>
        </c:scaling>
        <c:delete val="0"/>
        <c:axPos val="b"/>
        <c:majorTickMark val="out"/>
        <c:minorTickMark val="none"/>
        <c:tickLblPos val="nextTo"/>
        <c:txPr>
          <a:bodyPr rot="-5400000" vert="horz"/>
          <a:lstStyle/>
          <a:p>
            <a:pPr>
              <a:defRPr sz="1200"/>
            </a:pPr>
            <a:endParaRPr lang="en-US"/>
          </a:p>
        </c:txPr>
        <c:crossAx val="136073216"/>
        <c:crosses val="autoZero"/>
        <c:auto val="1"/>
        <c:lblAlgn val="ctr"/>
        <c:lblOffset val="100"/>
        <c:noMultiLvlLbl val="0"/>
      </c:catAx>
      <c:valAx>
        <c:axId val="13607321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6037888"/>
        <c:crosses val="autoZero"/>
        <c:crossBetween val="between"/>
      </c:valAx>
    </c:plotArea>
    <c:legend>
      <c:legendPos val="r"/>
      <c:layout>
        <c:manualLayout>
          <c:xMode val="edge"/>
          <c:yMode val="edge"/>
          <c:x val="0.87684825111146825"/>
          <c:y val="1.7272526030723167E-2"/>
          <c:w val="0.12184919582820911"/>
          <c:h val="0.37466914196701029"/>
        </c:manualLayout>
      </c:layout>
      <c:overlay val="0"/>
      <c:spPr>
        <a:solidFill>
          <a:schemeClr val="bg1"/>
        </a:solidFill>
        <a:ln>
          <a:solidFill>
            <a:schemeClr val="bg1">
              <a:lumMod val="75000"/>
            </a:schemeClr>
          </a:solidFill>
        </a:ln>
      </c:spPr>
      <c:txPr>
        <a:bodyPr/>
        <a:lstStyle/>
        <a:p>
          <a:pPr>
            <a:defRPr sz="1200"/>
          </a:pPr>
          <a:endParaRPr lang="en-US"/>
        </a:p>
      </c:tx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Millions of Markets</a:t>
            </a:r>
          </a:p>
        </c:rich>
      </c:tx>
      <c:layout/>
      <c:overlay val="0"/>
    </c:title>
    <c:autoTitleDeleted val="0"/>
    <c:plotArea>
      <c:layout>
        <c:manualLayout>
          <c:layoutTarget val="inner"/>
          <c:xMode val="edge"/>
          <c:yMode val="edge"/>
          <c:x val="9.5969435910179618E-2"/>
          <c:y val="9.3961587440614586E-2"/>
          <c:w val="0.87856536392901963"/>
          <c:h val="0.72183927828693539"/>
        </c:manualLayout>
      </c:layout>
      <c:barChart>
        <c:barDir val="col"/>
        <c:grouping val="stacked"/>
        <c:varyColors val="0"/>
        <c:ser>
          <c:idx val="0"/>
          <c:order val="0"/>
          <c:tx>
            <c:v>Invest</c:v>
          </c:tx>
          <c:spPr>
            <a:solidFill>
              <a:srgbClr val="00B050"/>
            </a:solidFill>
          </c:spPr>
          <c:invertIfNegative val="0"/>
          <c:cat>
            <c:strRef>
              <c:f>'Millions of Markets'!$B$3:$B$18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'Millions of Markets'!$C$3:$C$18</c:f>
              <c:numCache>
                <c:formatCode>0%</c:formatCode>
                <c:ptCount val="16"/>
                <c:pt idx="0">
                  <c:v>0.11764705882352941</c:v>
                </c:pt>
                <c:pt idx="1">
                  <c:v>8.8235294117647065E-2</c:v>
                </c:pt>
                <c:pt idx="2">
                  <c:v>5.8823529411764705E-2</c:v>
                </c:pt>
                <c:pt idx="3">
                  <c:v>2.9411764705882353E-2</c:v>
                </c:pt>
                <c:pt idx="4">
                  <c:v>0</c:v>
                </c:pt>
                <c:pt idx="5">
                  <c:v>0.11764705882352941</c:v>
                </c:pt>
                <c:pt idx="6">
                  <c:v>8.8235294117647065E-2</c:v>
                </c:pt>
                <c:pt idx="7">
                  <c:v>5.8823529411764705E-2</c:v>
                </c:pt>
                <c:pt idx="8">
                  <c:v>2.9411764705882353E-2</c:v>
                </c:pt>
                <c:pt idx="9">
                  <c:v>0</c:v>
                </c:pt>
                <c:pt idx="10">
                  <c:v>0.11764705882352941</c:v>
                </c:pt>
                <c:pt idx="11">
                  <c:v>8.8235294117647065E-2</c:v>
                </c:pt>
                <c:pt idx="12">
                  <c:v>5.8823529411764705E-2</c:v>
                </c:pt>
                <c:pt idx="13">
                  <c:v>2.9411764705882353E-2</c:v>
                </c:pt>
                <c:pt idx="14">
                  <c:v>0</c:v>
                </c:pt>
                <c:pt idx="15">
                  <c:v>0.11764705882352941</c:v>
                </c:pt>
              </c:numCache>
            </c:numRef>
          </c:val>
        </c:ser>
        <c:ser>
          <c:idx val="1"/>
          <c:order val="1"/>
          <c:tx>
            <c:v>Veto</c:v>
          </c:tx>
          <c:spPr>
            <a:solidFill>
              <a:srgbClr val="FF0000"/>
            </a:solidFill>
          </c:spPr>
          <c:invertIfNegative val="0"/>
          <c:cat>
            <c:strRef>
              <c:f>'Millions of Markets'!$B$3:$B$18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'Millions of Markets'!$D$3:$D$18</c:f>
              <c:numCache>
                <c:formatCode>0%</c:formatCode>
                <c:ptCount val="16"/>
                <c:pt idx="0">
                  <c:v>-9.0909090909090912E-2</c:v>
                </c:pt>
                <c:pt idx="1">
                  <c:v>-9.0909090909090912E-2</c:v>
                </c:pt>
                <c:pt idx="2">
                  <c:v>0</c:v>
                </c:pt>
                <c:pt idx="3">
                  <c:v>-9.0909090909090912E-2</c:v>
                </c:pt>
                <c:pt idx="4">
                  <c:v>-9.0909090909090912E-2</c:v>
                </c:pt>
                <c:pt idx="5">
                  <c:v>0</c:v>
                </c:pt>
                <c:pt idx="6">
                  <c:v>-9.0909090909090912E-2</c:v>
                </c:pt>
                <c:pt idx="7">
                  <c:v>-9.0909090909090912E-2</c:v>
                </c:pt>
                <c:pt idx="8">
                  <c:v>0</c:v>
                </c:pt>
                <c:pt idx="9">
                  <c:v>-9.0909090909090912E-2</c:v>
                </c:pt>
                <c:pt idx="10">
                  <c:v>-9.0909090909090912E-2</c:v>
                </c:pt>
                <c:pt idx="11">
                  <c:v>0</c:v>
                </c:pt>
                <c:pt idx="12">
                  <c:v>-9.0909090909090912E-2</c:v>
                </c:pt>
                <c:pt idx="13">
                  <c:v>-9.0909090909090912E-2</c:v>
                </c:pt>
                <c:pt idx="14">
                  <c:v>0</c:v>
                </c:pt>
                <c:pt idx="15">
                  <c:v>-9.0909090909090912E-2</c:v>
                </c:pt>
              </c:numCache>
            </c:numRef>
          </c:val>
        </c:ser>
        <c:dLbls>
          <c:showLegendKey val="0"/>
          <c:showVal val="0"/>
          <c:showCatName val="0"/>
          <c:showSerName val="0"/>
          <c:showPercent val="0"/>
          <c:showBubbleSize val="0"/>
        </c:dLbls>
        <c:gapWidth val="100"/>
        <c:overlap val="100"/>
        <c:axId val="138660096"/>
        <c:axId val="138892416"/>
      </c:barChart>
      <c:lineChart>
        <c:grouping val="standard"/>
        <c:varyColors val="0"/>
        <c:ser>
          <c:idx val="2"/>
          <c:order val="2"/>
          <c:tx>
            <c:strRef>
              <c:f>'Millions of Markets'!$J$2</c:f>
              <c:strCache>
                <c:ptCount val="1"/>
                <c:pt idx="0">
                  <c:v>G</c:v>
                </c:pt>
              </c:strCache>
            </c:strRef>
          </c:tx>
          <c:spPr>
            <a:ln>
              <a:noFill/>
            </a:ln>
          </c:spPr>
          <c:marker>
            <c:symbol val="triangle"/>
            <c:size val="17"/>
            <c:spPr>
              <a:solidFill>
                <a:srgbClr val="008000"/>
              </a:solidFill>
              <a:ln>
                <a:solidFill>
                  <a:schemeClr val="tx1"/>
                </a:solidFill>
              </a:ln>
            </c:spPr>
          </c:marker>
          <c:val>
            <c:numRef>
              <c:f>'Millions of Markets'!$J$3:$J$18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3"/>
          <c:order val="3"/>
          <c:tx>
            <c:strRef>
              <c:f>'Millions of Markets'!$K$2</c:f>
              <c:strCache>
                <c:ptCount val="1"/>
                <c:pt idx="0">
                  <c:v>B</c:v>
                </c:pt>
              </c:strCache>
            </c:strRef>
          </c:tx>
          <c:spPr>
            <a:ln w="28575">
              <a:noFill/>
            </a:ln>
          </c:spPr>
          <c:marker>
            <c:symbol val="x"/>
            <c:size val="14"/>
            <c:spPr>
              <a:ln w="50800">
                <a:solidFill>
                  <a:srgbClr val="FF0000"/>
                </a:solidFill>
              </a:ln>
            </c:spPr>
          </c:marker>
          <c:val>
            <c:numRef>
              <c:f>'Millions of Markets'!$K$3:$K$18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4"/>
          <c:order val="4"/>
          <c:tx>
            <c:strRef>
              <c:f>'Millions of Markets'!$L$2</c:f>
              <c:strCache>
                <c:ptCount val="1"/>
                <c:pt idx="0">
                  <c:v>A</c:v>
                </c:pt>
              </c:strCache>
            </c:strRef>
          </c:tx>
          <c:spPr>
            <a:ln w="28575">
              <a:noFill/>
            </a:ln>
          </c:spPr>
          <c:marker>
            <c:symbol val="circle"/>
            <c:size val="15"/>
            <c:spPr>
              <a:solidFill>
                <a:srgbClr val="FFFF00"/>
              </a:solidFill>
              <a:ln>
                <a:solidFill>
                  <a:schemeClr val="tx1"/>
                </a:solidFill>
              </a:ln>
            </c:spPr>
          </c:marker>
          <c:val>
            <c:numRef>
              <c:f>'Millions of Markets'!$L$3:$L$18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dLbls>
          <c:showLegendKey val="0"/>
          <c:showVal val="0"/>
          <c:showCatName val="0"/>
          <c:showSerName val="0"/>
          <c:showPercent val="0"/>
          <c:showBubbleSize val="0"/>
        </c:dLbls>
        <c:marker val="1"/>
        <c:smooth val="0"/>
        <c:axId val="138900224"/>
        <c:axId val="138894336"/>
      </c:lineChart>
      <c:catAx>
        <c:axId val="138660096"/>
        <c:scaling>
          <c:orientation val="minMax"/>
        </c:scaling>
        <c:delete val="0"/>
        <c:axPos val="t"/>
        <c:majorGridlines>
          <c:spPr>
            <a:ln w="6350">
              <a:solidFill>
                <a:sysClr val="window" lastClr="FFFFFF">
                  <a:lumMod val="75000"/>
                </a:sysClr>
              </a:solidFill>
              <a:prstDash val="sysDash"/>
            </a:ln>
          </c:spPr>
        </c:majorGridlines>
        <c:numFmt formatCode="General" sourceLinked="1"/>
        <c:majorTickMark val="out"/>
        <c:minorTickMark val="none"/>
        <c:tickLblPos val="low"/>
        <c:txPr>
          <a:bodyPr rot="-5400000" vert="horz"/>
          <a:lstStyle/>
          <a:p>
            <a:pPr>
              <a:defRPr sz="1200"/>
            </a:pPr>
            <a:endParaRPr lang="en-US"/>
          </a:p>
        </c:txPr>
        <c:crossAx val="138892416"/>
        <c:crosses val="max"/>
        <c:auto val="1"/>
        <c:lblAlgn val="ctr"/>
        <c:lblOffset val="100"/>
        <c:tickLblSkip val="1"/>
        <c:noMultiLvlLbl val="0"/>
      </c:catAx>
      <c:valAx>
        <c:axId val="138892416"/>
        <c:scaling>
          <c:orientation val="minMax"/>
          <c:max val="0.30000000000000104"/>
          <c:min val="-0.30000000000000104"/>
        </c:scaling>
        <c:delete val="0"/>
        <c:axPos val="l"/>
        <c:majorGridlines>
          <c:spPr>
            <a:ln w="6350" cmpd="sng">
              <a:solidFill>
                <a:schemeClr val="bg1">
                  <a:lumMod val="75000"/>
                </a:schemeClr>
              </a:solidFill>
              <a:prstDash val="sysDash"/>
            </a:ln>
          </c:spPr>
        </c:majorGridlines>
        <c:title>
          <c:tx>
            <c:rich>
              <a:bodyPr rot="-5400000" vert="horz"/>
              <a:lstStyle/>
              <a:p>
                <a:pPr>
                  <a:defRPr/>
                </a:pPr>
                <a:r>
                  <a:rPr lang="en-US"/>
                  <a:t>Percentage of "Invest</a:t>
                </a:r>
                <a:r>
                  <a:rPr lang="en-US" baseline="0"/>
                  <a:t> </a:t>
                </a:r>
                <a:r>
                  <a:rPr lang="en-US"/>
                  <a:t>points"</a:t>
                </a:r>
                <a:r>
                  <a:rPr lang="en-US" baseline="0"/>
                  <a:t> a</a:t>
                </a:r>
                <a:r>
                  <a:rPr lang="en-US"/>
                  <a:t>nd "Vetoes" received</a:t>
                </a:r>
              </a:p>
            </c:rich>
          </c:tx>
          <c:layout>
            <c:manualLayout>
              <c:xMode val="edge"/>
              <c:yMode val="edge"/>
              <c:x val="1.2767772566485603E-2"/>
              <c:y val="8.3509218641167213E-2"/>
            </c:manualLayout>
          </c:layout>
          <c:overlay val="0"/>
        </c:title>
        <c:numFmt formatCode="0%" sourceLinked="1"/>
        <c:majorTickMark val="out"/>
        <c:minorTickMark val="none"/>
        <c:tickLblPos val="nextTo"/>
        <c:txPr>
          <a:bodyPr/>
          <a:lstStyle/>
          <a:p>
            <a:pPr>
              <a:defRPr sz="1000"/>
            </a:pPr>
            <a:endParaRPr lang="en-US"/>
          </a:p>
        </c:txPr>
        <c:crossAx val="138660096"/>
        <c:crosses val="autoZero"/>
        <c:crossBetween val="between"/>
        <c:majorUnit val="5.000000000000001E-2"/>
      </c:valAx>
      <c:valAx>
        <c:axId val="138894336"/>
        <c:scaling>
          <c:orientation val="minMax"/>
          <c:max val="30"/>
          <c:min val="0"/>
        </c:scaling>
        <c:delete val="0"/>
        <c:axPos val="r"/>
        <c:numFmt formatCode="General" sourceLinked="1"/>
        <c:majorTickMark val="none"/>
        <c:minorTickMark val="none"/>
        <c:tickLblPos val="none"/>
        <c:crossAx val="138900224"/>
        <c:crosses val="max"/>
        <c:crossBetween val="between"/>
        <c:majorUnit val="1"/>
      </c:valAx>
      <c:catAx>
        <c:axId val="138900224"/>
        <c:scaling>
          <c:orientation val="minMax"/>
        </c:scaling>
        <c:delete val="1"/>
        <c:axPos val="b"/>
        <c:majorTickMark val="out"/>
        <c:minorTickMark val="none"/>
        <c:tickLblPos val="nextTo"/>
        <c:crossAx val="138894336"/>
        <c:crosses val="autoZero"/>
        <c:auto val="1"/>
        <c:lblAlgn val="ctr"/>
        <c:lblOffset val="100"/>
        <c:noMultiLvlLbl val="0"/>
      </c:catAx>
      <c:spPr>
        <a:noFill/>
        <a:ln>
          <a:solidFill>
            <a:schemeClr val="bg1">
              <a:lumMod val="75000"/>
            </a:schemeClr>
          </a:solidFill>
        </a:ln>
      </c:spPr>
    </c:plotArea>
    <c:plotVisOnly val="1"/>
    <c:dispBlanksAs val="gap"/>
    <c:showDLblsOverMax val="0"/>
  </c:chart>
  <c:txPr>
    <a:bodyPr/>
    <a:lstStyle/>
    <a:p>
      <a:pPr>
        <a:defRPr sz="1200">
          <a:latin typeface="Helvetica" pitchFamily="34" charset="0"/>
          <a:cs typeface="Helvetica"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3.2520325203252036E-2"/>
          <c:w val="0.83465931230643153"/>
          <c:h val="0.76467479262708082"/>
        </c:manualLayout>
      </c:layout>
      <c:barChart>
        <c:barDir val="col"/>
        <c:grouping val="percentStacked"/>
        <c:varyColors val="0"/>
        <c:ser>
          <c:idx val="2"/>
          <c:order val="0"/>
          <c:tx>
            <c:v>Add</c:v>
          </c:tx>
          <c:spPr>
            <a:solidFill>
              <a:schemeClr val="tx1">
                <a:lumMod val="95000"/>
                <a:lumOff val="5000"/>
                <a:alpha val="90000"/>
              </a:schemeClr>
            </a:solidFill>
            <a:ln w="12700">
              <a:solidFill>
                <a:schemeClr val="tx1">
                  <a:lumMod val="95000"/>
                  <a:lumOff val="5000"/>
                </a:schemeClr>
              </a:solidFill>
            </a:ln>
          </c:spPr>
          <c:invertIfNegative val="0"/>
          <c:dLbls>
            <c:numFmt formatCode="General" sourceLinked="0"/>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'Q2'!$J$5:$J$20</c:f>
              <c:numCache>
                <c:formatCode>General</c:formatCode>
                <c:ptCount val="16"/>
                <c:pt idx="0">
                  <c:v>1</c:v>
                </c:pt>
                <c:pt idx="1">
                  <c:v>3</c:v>
                </c:pt>
                <c:pt idx="2">
                  <c:v>5</c:v>
                </c:pt>
                <c:pt idx="3">
                  <c:v>7</c:v>
                </c:pt>
                <c:pt idx="4">
                  <c:v>6</c:v>
                </c:pt>
                <c:pt idx="5">
                  <c:v>4</c:v>
                </c:pt>
                <c:pt idx="6">
                  <c:v>2</c:v>
                </c:pt>
                <c:pt idx="7">
                  <c:v>5</c:v>
                </c:pt>
                <c:pt idx="8">
                  <c:v>8</c:v>
                </c:pt>
                <c:pt idx="9">
                  <c:v>6</c:v>
                </c:pt>
                <c:pt idx="10">
                  <c:v>2</c:v>
                </c:pt>
                <c:pt idx="11">
                  <c:v>1</c:v>
                </c:pt>
                <c:pt idx="12">
                  <c:v>8</c:v>
                </c:pt>
                <c:pt idx="13">
                  <c:v>7</c:v>
                </c:pt>
                <c:pt idx="14">
                  <c:v>3</c:v>
                </c:pt>
                <c:pt idx="15">
                  <c:v>8</c:v>
                </c:pt>
              </c:numCache>
            </c:numRef>
          </c:val>
        </c:ser>
        <c:ser>
          <c:idx val="1"/>
          <c:order val="1"/>
          <c:tx>
            <c:v>Improve</c:v>
          </c:tx>
          <c:spPr>
            <a:solidFill>
              <a:schemeClr val="tx1">
                <a:lumMod val="95000"/>
                <a:lumOff val="5000"/>
                <a:alpha val="50000"/>
              </a:schemeClr>
            </a:solidFill>
            <a:ln w="12700">
              <a:solidFill>
                <a:schemeClr val="tx1">
                  <a:lumMod val="95000"/>
                  <a:lumOff val="5000"/>
                </a:schemeClr>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'Q2'!$I$5:$I$20</c:f>
              <c:numCache>
                <c:formatCode>General</c:formatCode>
                <c:ptCount val="16"/>
                <c:pt idx="0">
                  <c:v>3</c:v>
                </c:pt>
                <c:pt idx="1">
                  <c:v>4</c:v>
                </c:pt>
                <c:pt idx="2">
                  <c:v>4</c:v>
                </c:pt>
                <c:pt idx="3">
                  <c:v>3</c:v>
                </c:pt>
                <c:pt idx="4">
                  <c:v>2</c:v>
                </c:pt>
                <c:pt idx="5">
                  <c:v>3</c:v>
                </c:pt>
                <c:pt idx="6">
                  <c:v>3</c:v>
                </c:pt>
                <c:pt idx="7">
                  <c:v>4</c:v>
                </c:pt>
                <c:pt idx="8">
                  <c:v>3</c:v>
                </c:pt>
                <c:pt idx="9">
                  <c:v>1</c:v>
                </c:pt>
                <c:pt idx="10">
                  <c:v>3</c:v>
                </c:pt>
                <c:pt idx="11">
                  <c:v>4</c:v>
                </c:pt>
                <c:pt idx="12">
                  <c:v>3</c:v>
                </c:pt>
                <c:pt idx="13">
                  <c:v>2</c:v>
                </c:pt>
                <c:pt idx="14">
                  <c:v>2</c:v>
                </c:pt>
                <c:pt idx="15">
                  <c:v>3</c:v>
                </c:pt>
              </c:numCache>
            </c:numRef>
          </c:val>
        </c:ser>
        <c:ser>
          <c:idx val="0"/>
          <c:order val="2"/>
          <c:tx>
            <c:v>Maintain</c:v>
          </c:tx>
          <c:spPr>
            <a:solidFill>
              <a:schemeClr val="tx1">
                <a:lumMod val="95000"/>
                <a:lumOff val="5000"/>
                <a:alpha val="10000"/>
              </a:schemeClr>
            </a:solidFill>
            <a:ln w="12700">
              <a:solidFill>
                <a:schemeClr val="tx1">
                  <a:lumMod val="95000"/>
                  <a:lumOff val="5000"/>
                </a:schemeClr>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'Q2'!$H$5:$H$20</c:f>
              <c:numCache>
                <c:formatCode>General</c:formatCode>
                <c:ptCount val="16"/>
                <c:pt idx="0">
                  <c:v>8</c:v>
                </c:pt>
                <c:pt idx="1">
                  <c:v>5</c:v>
                </c:pt>
                <c:pt idx="2">
                  <c:v>3</c:v>
                </c:pt>
                <c:pt idx="3">
                  <c:v>2</c:v>
                </c:pt>
                <c:pt idx="4">
                  <c:v>4</c:v>
                </c:pt>
                <c:pt idx="5">
                  <c:v>5</c:v>
                </c:pt>
                <c:pt idx="6">
                  <c:v>7</c:v>
                </c:pt>
                <c:pt idx="7">
                  <c:v>3</c:v>
                </c:pt>
                <c:pt idx="8">
                  <c:v>1</c:v>
                </c:pt>
                <c:pt idx="9">
                  <c:v>5</c:v>
                </c:pt>
                <c:pt idx="10">
                  <c:v>7</c:v>
                </c:pt>
                <c:pt idx="11">
                  <c:v>7</c:v>
                </c:pt>
                <c:pt idx="12">
                  <c:v>1</c:v>
                </c:pt>
                <c:pt idx="13">
                  <c:v>3</c:v>
                </c:pt>
                <c:pt idx="14">
                  <c:v>7</c:v>
                </c:pt>
                <c:pt idx="15">
                  <c:v>1</c:v>
                </c:pt>
              </c:numCache>
            </c:numRef>
          </c:val>
        </c:ser>
        <c:dLbls>
          <c:showLegendKey val="0"/>
          <c:showVal val="0"/>
          <c:showCatName val="0"/>
          <c:showSerName val="0"/>
          <c:showPercent val="0"/>
          <c:showBubbleSize val="0"/>
        </c:dLbls>
        <c:gapWidth val="150"/>
        <c:overlap val="100"/>
        <c:axId val="139011200"/>
        <c:axId val="139013120"/>
      </c:barChart>
      <c:catAx>
        <c:axId val="139011200"/>
        <c:scaling>
          <c:orientation val="minMax"/>
        </c:scaling>
        <c:delete val="0"/>
        <c:axPos val="b"/>
        <c:majorTickMark val="out"/>
        <c:minorTickMark val="none"/>
        <c:tickLblPos val="nextTo"/>
        <c:txPr>
          <a:bodyPr rot="-5400000" vert="horz"/>
          <a:lstStyle/>
          <a:p>
            <a:pPr>
              <a:defRPr sz="1200"/>
            </a:pPr>
            <a:endParaRPr lang="en-US"/>
          </a:p>
        </c:txPr>
        <c:crossAx val="139013120"/>
        <c:crosses val="autoZero"/>
        <c:auto val="1"/>
        <c:lblAlgn val="ctr"/>
        <c:lblOffset val="100"/>
        <c:noMultiLvlLbl val="0"/>
      </c:catAx>
      <c:valAx>
        <c:axId val="13901312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9011200"/>
        <c:crosses val="autoZero"/>
        <c:crossBetween val="between"/>
      </c:valAx>
    </c:plotArea>
    <c:legend>
      <c:legendPos val="r"/>
      <c:layout>
        <c:manualLayout>
          <c:xMode val="edge"/>
          <c:yMode val="edge"/>
          <c:x val="0.87679853912784234"/>
          <c:y val="9.3153233894543663E-2"/>
          <c:w val="0.11373560556451742"/>
          <c:h val="0.20664746175020807"/>
        </c:manualLayout>
      </c:layout>
      <c:overlay val="0"/>
      <c:spPr>
        <a:solidFill>
          <a:schemeClr val="bg1"/>
        </a:solidFill>
        <a:ln>
          <a:solidFill>
            <a:schemeClr val="bg1">
              <a:lumMod val="75000"/>
            </a:schemeClr>
          </a:solidFill>
        </a:ln>
      </c:spPr>
      <c:txPr>
        <a:bodyPr/>
        <a:lstStyle/>
        <a:p>
          <a:pPr>
            <a:defRPr sz="1400"/>
          </a:pPr>
          <a:endParaRPr lang="en-US"/>
        </a:p>
      </c:tx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4.4477498682886335E-2"/>
          <c:w val="0.82557977880746736"/>
          <c:h val="0.76639903879676319"/>
        </c:manualLayout>
      </c:layout>
      <c:barChart>
        <c:barDir val="col"/>
        <c:grouping val="percentStacked"/>
        <c:varyColors val="0"/>
        <c:ser>
          <c:idx val="4"/>
          <c:order val="0"/>
          <c:tx>
            <c:v>Public only</c:v>
          </c:tx>
          <c:spPr>
            <a:solidFill>
              <a:schemeClr val="tx1">
                <a:lumMod val="95000"/>
                <a:lumOff val="5000"/>
                <a:alpha val="90000"/>
              </a:schemeClr>
            </a:solidFill>
            <a:ln w="12700">
              <a:solidFill>
                <a:schemeClr val="tx1">
                  <a:lumMod val="95000"/>
                  <a:lumOff val="5000"/>
                </a:schemeClr>
              </a:solidFill>
            </a:ln>
          </c:spPr>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'Q3'!$H$28:$H$43</c:f>
              <c:numCache>
                <c:formatCode>General</c:formatCode>
                <c:ptCount val="16"/>
                <c:pt idx="0">
                  <c:v>6</c:v>
                </c:pt>
                <c:pt idx="1">
                  <c:v>3</c:v>
                </c:pt>
                <c:pt idx="2">
                  <c:v>8</c:v>
                </c:pt>
                <c:pt idx="3">
                  <c:v>1</c:v>
                </c:pt>
                <c:pt idx="4">
                  <c:v>5</c:v>
                </c:pt>
                <c:pt idx="5">
                  <c:v>6</c:v>
                </c:pt>
                <c:pt idx="6">
                  <c:v>2</c:v>
                </c:pt>
                <c:pt idx="7">
                  <c:v>7</c:v>
                </c:pt>
                <c:pt idx="8">
                  <c:v>2</c:v>
                </c:pt>
                <c:pt idx="9">
                  <c:v>2</c:v>
                </c:pt>
                <c:pt idx="10">
                  <c:v>4</c:v>
                </c:pt>
                <c:pt idx="11">
                  <c:v>7</c:v>
                </c:pt>
                <c:pt idx="12">
                  <c:v>6</c:v>
                </c:pt>
                <c:pt idx="13">
                  <c:v>8</c:v>
                </c:pt>
                <c:pt idx="14">
                  <c:v>5</c:v>
                </c:pt>
                <c:pt idx="15">
                  <c:v>8</c:v>
                </c:pt>
              </c:numCache>
            </c:numRef>
          </c:val>
        </c:ser>
        <c:ser>
          <c:idx val="5"/>
          <c:order val="1"/>
          <c:tx>
            <c:v>Public/Private partnership</c:v>
          </c:tx>
          <c:spPr>
            <a:solidFill>
              <a:schemeClr val="tx1">
                <a:lumMod val="95000"/>
                <a:lumOff val="5000"/>
                <a:alpha val="50000"/>
              </a:schemeClr>
            </a:solidFill>
            <a:ln w="12700">
              <a:solidFill>
                <a:schemeClr val="tx1">
                  <a:lumMod val="95000"/>
                  <a:lumOff val="5000"/>
                </a:schemeClr>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'Q3'!$I$28:$I$43</c:f>
              <c:numCache>
                <c:formatCode>General</c:formatCode>
                <c:ptCount val="16"/>
                <c:pt idx="0">
                  <c:v>3</c:v>
                </c:pt>
                <c:pt idx="1">
                  <c:v>1</c:v>
                </c:pt>
                <c:pt idx="2">
                  <c:v>4</c:v>
                </c:pt>
                <c:pt idx="3">
                  <c:v>3</c:v>
                </c:pt>
                <c:pt idx="4">
                  <c:v>3</c:v>
                </c:pt>
                <c:pt idx="5">
                  <c:v>3</c:v>
                </c:pt>
                <c:pt idx="6">
                  <c:v>1</c:v>
                </c:pt>
                <c:pt idx="7">
                  <c:v>3</c:v>
                </c:pt>
                <c:pt idx="8">
                  <c:v>3</c:v>
                </c:pt>
                <c:pt idx="9">
                  <c:v>3</c:v>
                </c:pt>
                <c:pt idx="10">
                  <c:v>1</c:v>
                </c:pt>
                <c:pt idx="11">
                  <c:v>3</c:v>
                </c:pt>
                <c:pt idx="12">
                  <c:v>3</c:v>
                </c:pt>
                <c:pt idx="13">
                  <c:v>4</c:v>
                </c:pt>
                <c:pt idx="14">
                  <c:v>4</c:v>
                </c:pt>
                <c:pt idx="15">
                  <c:v>2</c:v>
                </c:pt>
              </c:numCache>
            </c:numRef>
          </c:val>
        </c:ser>
        <c:ser>
          <c:idx val="6"/>
          <c:order val="2"/>
          <c:tx>
            <c:v>Private only</c:v>
          </c:tx>
          <c:spPr>
            <a:solidFill>
              <a:schemeClr val="tx1">
                <a:lumMod val="95000"/>
                <a:lumOff val="5000"/>
                <a:alpha val="10000"/>
              </a:schemeClr>
            </a:solidFill>
            <a:ln w="12700">
              <a:solidFill>
                <a:schemeClr val="tx1"/>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'Q3'!$J$28:$J$43</c:f>
              <c:numCache>
                <c:formatCode>General</c:formatCode>
                <c:ptCount val="16"/>
                <c:pt idx="0">
                  <c:v>3</c:v>
                </c:pt>
                <c:pt idx="1">
                  <c:v>8</c:v>
                </c:pt>
                <c:pt idx="2">
                  <c:v>0</c:v>
                </c:pt>
                <c:pt idx="3">
                  <c:v>8</c:v>
                </c:pt>
                <c:pt idx="4">
                  <c:v>4</c:v>
                </c:pt>
                <c:pt idx="5">
                  <c:v>3</c:v>
                </c:pt>
                <c:pt idx="6">
                  <c:v>9</c:v>
                </c:pt>
                <c:pt idx="7">
                  <c:v>2</c:v>
                </c:pt>
                <c:pt idx="8">
                  <c:v>7</c:v>
                </c:pt>
                <c:pt idx="9">
                  <c:v>7</c:v>
                </c:pt>
                <c:pt idx="10">
                  <c:v>7</c:v>
                </c:pt>
                <c:pt idx="11">
                  <c:v>2</c:v>
                </c:pt>
                <c:pt idx="12">
                  <c:v>3</c:v>
                </c:pt>
                <c:pt idx="13">
                  <c:v>0</c:v>
                </c:pt>
                <c:pt idx="14">
                  <c:v>3</c:v>
                </c:pt>
                <c:pt idx="15">
                  <c:v>2</c:v>
                </c:pt>
              </c:numCache>
            </c:numRef>
          </c:val>
        </c:ser>
        <c:dLbls>
          <c:showLegendKey val="0"/>
          <c:showVal val="0"/>
          <c:showCatName val="0"/>
          <c:showSerName val="0"/>
          <c:showPercent val="0"/>
          <c:showBubbleSize val="0"/>
        </c:dLbls>
        <c:gapWidth val="150"/>
        <c:overlap val="100"/>
        <c:axId val="139657600"/>
        <c:axId val="139674368"/>
      </c:barChart>
      <c:scatterChart>
        <c:scatterStyle val="lineMarker"/>
        <c:varyColors val="0"/>
        <c:ser>
          <c:idx val="3"/>
          <c:order val="3"/>
          <c:tx>
            <c:v>National-level policy</c:v>
          </c:tx>
          <c:spPr>
            <a:ln w="38100">
              <a:solidFill>
                <a:schemeClr val="tx1">
                  <a:lumMod val="95000"/>
                  <a:lumOff val="5000"/>
                </a:schemeClr>
              </a:solidFill>
            </a:ln>
          </c:spPr>
          <c:marker>
            <c:symbol val="circle"/>
            <c:size val="13"/>
            <c:spPr>
              <a:solidFill>
                <a:srgbClr val="FF3300"/>
              </a:solidFill>
              <a:ln w="38100">
                <a:solidFill>
                  <a:schemeClr val="tx1">
                    <a:lumMod val="95000"/>
                    <a:lumOff val="5000"/>
                  </a:schemeClr>
                </a:solidFill>
              </a:ln>
            </c:spPr>
          </c:marker>
          <c:yVal>
            <c:numRef>
              <c:f>'Q3'!$J$5:$J$20</c:f>
              <c:numCache>
                <c:formatCode>0%</c:formatCode>
                <c:ptCount val="16"/>
                <c:pt idx="0">
                  <c:v>0.83333333333333337</c:v>
                </c:pt>
                <c:pt idx="1">
                  <c:v>0.25</c:v>
                </c:pt>
                <c:pt idx="2">
                  <c:v>0.16666666666666666</c:v>
                </c:pt>
                <c:pt idx="3">
                  <c:v>0.58333333333333337</c:v>
                </c:pt>
                <c:pt idx="4">
                  <c:v>0.66666666666666663</c:v>
                </c:pt>
                <c:pt idx="5">
                  <c:v>8.3333333333333329E-2</c:v>
                </c:pt>
                <c:pt idx="6">
                  <c:v>0.75</c:v>
                </c:pt>
                <c:pt idx="7">
                  <c:v>8.3333333333333329E-2</c:v>
                </c:pt>
                <c:pt idx="8">
                  <c:v>8.3333333333333329E-2</c:v>
                </c:pt>
                <c:pt idx="9">
                  <c:v>0.91666666666666663</c:v>
                </c:pt>
                <c:pt idx="10">
                  <c:v>0.33333333333333331</c:v>
                </c:pt>
                <c:pt idx="11">
                  <c:v>0.25</c:v>
                </c:pt>
                <c:pt idx="12">
                  <c:v>8.3333333333333329E-2</c:v>
                </c:pt>
                <c:pt idx="13">
                  <c:v>0.33333333333333331</c:v>
                </c:pt>
                <c:pt idx="14">
                  <c:v>0</c:v>
                </c:pt>
                <c:pt idx="15">
                  <c:v>0.5</c:v>
                </c:pt>
              </c:numCache>
            </c:numRef>
          </c:yVal>
          <c:smooth val="0"/>
        </c:ser>
        <c:dLbls>
          <c:showLegendKey val="0"/>
          <c:showVal val="0"/>
          <c:showCatName val="0"/>
          <c:showSerName val="0"/>
          <c:showPercent val="0"/>
          <c:showBubbleSize val="0"/>
        </c:dLbls>
        <c:axId val="139657600"/>
        <c:axId val="139674368"/>
      </c:scatterChart>
      <c:catAx>
        <c:axId val="139657600"/>
        <c:scaling>
          <c:orientation val="minMax"/>
        </c:scaling>
        <c:delete val="0"/>
        <c:axPos val="b"/>
        <c:majorTickMark val="out"/>
        <c:minorTickMark val="none"/>
        <c:tickLblPos val="nextTo"/>
        <c:txPr>
          <a:bodyPr rot="-5400000" vert="horz"/>
          <a:lstStyle/>
          <a:p>
            <a:pPr>
              <a:defRPr sz="1200"/>
            </a:pPr>
            <a:endParaRPr lang="en-US"/>
          </a:p>
        </c:txPr>
        <c:crossAx val="139674368"/>
        <c:crosses val="autoZero"/>
        <c:auto val="1"/>
        <c:lblAlgn val="ctr"/>
        <c:lblOffset val="100"/>
        <c:noMultiLvlLbl val="0"/>
      </c:catAx>
      <c:valAx>
        <c:axId val="13967436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9657600"/>
        <c:crosses val="autoZero"/>
        <c:crossBetween val="between"/>
      </c:valAx>
    </c:plotArea>
    <c:legend>
      <c:legendPos val="r"/>
      <c:layout>
        <c:manualLayout>
          <c:xMode val="edge"/>
          <c:yMode val="edge"/>
          <c:x val="0.86045439423860848"/>
          <c:y val="6.3117340625447077E-2"/>
          <c:w val="0.13007980984113318"/>
          <c:h val="0.33078599529619906"/>
        </c:manualLayout>
      </c:layout>
      <c:overlay val="0"/>
      <c:spPr>
        <a:solidFill>
          <a:schemeClr val="bg1"/>
        </a:solidFill>
        <a:ln>
          <a:solidFill>
            <a:schemeClr val="bg1">
              <a:lumMod val="75000"/>
            </a:schemeClr>
          </a:solidFill>
        </a:ln>
      </c:spPr>
      <c:txPr>
        <a:bodyPr/>
        <a:lstStyle/>
        <a:p>
          <a:pPr>
            <a:defRPr sz="1200"/>
          </a:pPr>
          <a:endParaRPr lang="en-US"/>
        </a:p>
      </c:tx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Naftastique!</a:t>
            </a:r>
          </a:p>
        </c:rich>
      </c:tx>
      <c:layout/>
      <c:overlay val="0"/>
    </c:title>
    <c:autoTitleDeleted val="0"/>
    <c:plotArea>
      <c:layout>
        <c:manualLayout>
          <c:layoutTarget val="inner"/>
          <c:xMode val="edge"/>
          <c:yMode val="edge"/>
          <c:x val="9.5969435910179618E-2"/>
          <c:y val="9.3961587440614586E-2"/>
          <c:w val="0.87856536392901963"/>
          <c:h val="0.71941062012057222"/>
        </c:manualLayout>
      </c:layout>
      <c:barChart>
        <c:barDir val="col"/>
        <c:grouping val="stacked"/>
        <c:varyColors val="0"/>
        <c:ser>
          <c:idx val="0"/>
          <c:order val="0"/>
          <c:tx>
            <c:v>Invest</c:v>
          </c:tx>
          <c:spPr>
            <a:solidFill>
              <a:srgbClr val="00B050"/>
            </a:solidFill>
          </c:spPr>
          <c:invertIfNegative val="0"/>
          <c:cat>
            <c:strRef>
              <c:f>Naftastique!$B$3:$B$18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Naftastique!$C$3:$C$18</c:f>
              <c:numCache>
                <c:formatCode>0%</c:formatCode>
                <c:ptCount val="16"/>
                <c:pt idx="0">
                  <c:v>1.5625E-2</c:v>
                </c:pt>
                <c:pt idx="1">
                  <c:v>4.6875E-2</c:v>
                </c:pt>
                <c:pt idx="2">
                  <c:v>7.8125E-2</c:v>
                </c:pt>
                <c:pt idx="3">
                  <c:v>0.109375</c:v>
                </c:pt>
                <c:pt idx="4">
                  <c:v>1.5625E-2</c:v>
                </c:pt>
                <c:pt idx="5">
                  <c:v>4.6875E-2</c:v>
                </c:pt>
                <c:pt idx="6">
                  <c:v>7.8125E-2</c:v>
                </c:pt>
                <c:pt idx="7">
                  <c:v>0.109375</c:v>
                </c:pt>
                <c:pt idx="8">
                  <c:v>1.5625E-2</c:v>
                </c:pt>
                <c:pt idx="9">
                  <c:v>4.6875E-2</c:v>
                </c:pt>
                <c:pt idx="10">
                  <c:v>7.8125E-2</c:v>
                </c:pt>
                <c:pt idx="11">
                  <c:v>0.109375</c:v>
                </c:pt>
                <c:pt idx="12">
                  <c:v>1.5625E-2</c:v>
                </c:pt>
                <c:pt idx="13">
                  <c:v>4.6875E-2</c:v>
                </c:pt>
                <c:pt idx="14">
                  <c:v>7.8125E-2</c:v>
                </c:pt>
                <c:pt idx="15">
                  <c:v>0.109375</c:v>
                </c:pt>
              </c:numCache>
            </c:numRef>
          </c:val>
        </c:ser>
        <c:ser>
          <c:idx val="1"/>
          <c:order val="1"/>
          <c:tx>
            <c:v>Veto</c:v>
          </c:tx>
          <c:spPr>
            <a:solidFill>
              <a:srgbClr val="FF0000"/>
            </a:solidFill>
          </c:spPr>
          <c:invertIfNegative val="0"/>
          <c:cat>
            <c:strRef>
              <c:f>Naftastique!$B$3:$B$18</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Naftastique!$D$3:$D$18</c:f>
              <c:numCache>
                <c:formatCode>0%</c:formatCode>
                <c:ptCount val="16"/>
                <c:pt idx="0">
                  <c:v>-0.10714285714285714</c:v>
                </c:pt>
                <c:pt idx="1">
                  <c:v>-8.3333333333333329E-2</c:v>
                </c:pt>
                <c:pt idx="2">
                  <c:v>-5.9523809523809521E-2</c:v>
                </c:pt>
                <c:pt idx="3">
                  <c:v>-3.5714285714285712E-2</c:v>
                </c:pt>
                <c:pt idx="4">
                  <c:v>-1.1904761904761904E-2</c:v>
                </c:pt>
                <c:pt idx="5">
                  <c:v>-0.10714285714285714</c:v>
                </c:pt>
                <c:pt idx="6">
                  <c:v>-8.3333333333333329E-2</c:v>
                </c:pt>
                <c:pt idx="7">
                  <c:v>-5.9523809523809521E-2</c:v>
                </c:pt>
                <c:pt idx="8">
                  <c:v>-3.5714285714285712E-2</c:v>
                </c:pt>
                <c:pt idx="9">
                  <c:v>-1.1904761904761904E-2</c:v>
                </c:pt>
                <c:pt idx="10">
                  <c:v>-0.10714285714285714</c:v>
                </c:pt>
                <c:pt idx="11">
                  <c:v>-8.3333333333333329E-2</c:v>
                </c:pt>
                <c:pt idx="12">
                  <c:v>-5.9523809523809521E-2</c:v>
                </c:pt>
                <c:pt idx="13">
                  <c:v>-3.5714285714285712E-2</c:v>
                </c:pt>
                <c:pt idx="14">
                  <c:v>-1.1904761904761904E-2</c:v>
                </c:pt>
                <c:pt idx="15">
                  <c:v>-0.10714285714285714</c:v>
                </c:pt>
              </c:numCache>
            </c:numRef>
          </c:val>
        </c:ser>
        <c:dLbls>
          <c:showLegendKey val="0"/>
          <c:showVal val="0"/>
          <c:showCatName val="0"/>
          <c:showSerName val="0"/>
          <c:showPercent val="0"/>
          <c:showBubbleSize val="0"/>
        </c:dLbls>
        <c:gapWidth val="100"/>
        <c:overlap val="100"/>
        <c:axId val="140396800"/>
        <c:axId val="152673280"/>
      </c:barChart>
      <c:lineChart>
        <c:grouping val="standard"/>
        <c:varyColors val="0"/>
        <c:ser>
          <c:idx val="2"/>
          <c:order val="2"/>
          <c:tx>
            <c:strRef>
              <c:f>Naftastique!$J$2</c:f>
              <c:strCache>
                <c:ptCount val="1"/>
                <c:pt idx="0">
                  <c:v>G</c:v>
                </c:pt>
              </c:strCache>
            </c:strRef>
          </c:tx>
          <c:spPr>
            <a:ln>
              <a:noFill/>
            </a:ln>
          </c:spPr>
          <c:marker>
            <c:symbol val="triangle"/>
            <c:size val="17"/>
            <c:spPr>
              <a:solidFill>
                <a:srgbClr val="008000"/>
              </a:solidFill>
              <a:ln>
                <a:solidFill>
                  <a:schemeClr val="tx1"/>
                </a:solidFill>
              </a:ln>
            </c:spPr>
          </c:marker>
          <c:val>
            <c:numRef>
              <c:f>Naftastique!$J$3:$J$18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3"/>
          <c:order val="3"/>
          <c:tx>
            <c:strRef>
              <c:f>Naftastique!$K$2</c:f>
              <c:strCache>
                <c:ptCount val="1"/>
                <c:pt idx="0">
                  <c:v>B</c:v>
                </c:pt>
              </c:strCache>
            </c:strRef>
          </c:tx>
          <c:spPr>
            <a:ln w="28575">
              <a:noFill/>
            </a:ln>
          </c:spPr>
          <c:marker>
            <c:symbol val="x"/>
            <c:size val="14"/>
            <c:spPr>
              <a:ln w="50800">
                <a:solidFill>
                  <a:srgbClr val="FF0000"/>
                </a:solidFill>
              </a:ln>
            </c:spPr>
          </c:marker>
          <c:val>
            <c:numRef>
              <c:f>Naftastique!$K$3:$K$18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4"/>
          <c:order val="4"/>
          <c:tx>
            <c:strRef>
              <c:f>Naftastique!$L$2</c:f>
              <c:strCache>
                <c:ptCount val="1"/>
                <c:pt idx="0">
                  <c:v>A</c:v>
                </c:pt>
              </c:strCache>
            </c:strRef>
          </c:tx>
          <c:spPr>
            <a:ln w="28575">
              <a:noFill/>
            </a:ln>
          </c:spPr>
          <c:marker>
            <c:symbol val="circle"/>
            <c:size val="15"/>
            <c:spPr>
              <a:solidFill>
                <a:srgbClr val="FFFF00"/>
              </a:solidFill>
              <a:ln>
                <a:solidFill>
                  <a:schemeClr val="tx1"/>
                </a:solidFill>
              </a:ln>
            </c:spPr>
          </c:marker>
          <c:val>
            <c:numRef>
              <c:f>Naftastique!$L$3:$L$18</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dLbls>
          <c:showLegendKey val="0"/>
          <c:showVal val="0"/>
          <c:showCatName val="0"/>
          <c:showSerName val="0"/>
          <c:showPercent val="0"/>
          <c:showBubbleSize val="0"/>
        </c:dLbls>
        <c:marker val="1"/>
        <c:smooth val="0"/>
        <c:axId val="154117248"/>
        <c:axId val="154114304"/>
      </c:lineChart>
      <c:catAx>
        <c:axId val="140396800"/>
        <c:scaling>
          <c:orientation val="minMax"/>
        </c:scaling>
        <c:delete val="0"/>
        <c:axPos val="t"/>
        <c:majorGridlines>
          <c:spPr>
            <a:ln w="6350">
              <a:solidFill>
                <a:sysClr val="window" lastClr="FFFFFF">
                  <a:lumMod val="75000"/>
                </a:sysClr>
              </a:solidFill>
              <a:prstDash val="sysDash"/>
            </a:ln>
          </c:spPr>
        </c:majorGridlines>
        <c:numFmt formatCode="General" sourceLinked="1"/>
        <c:majorTickMark val="out"/>
        <c:minorTickMark val="none"/>
        <c:tickLblPos val="low"/>
        <c:txPr>
          <a:bodyPr rot="-5400000" vert="horz"/>
          <a:lstStyle/>
          <a:p>
            <a:pPr>
              <a:defRPr sz="1200"/>
            </a:pPr>
            <a:endParaRPr lang="en-US"/>
          </a:p>
        </c:txPr>
        <c:crossAx val="152673280"/>
        <c:crosses val="max"/>
        <c:auto val="1"/>
        <c:lblAlgn val="ctr"/>
        <c:lblOffset val="100"/>
        <c:tickLblSkip val="1"/>
        <c:noMultiLvlLbl val="0"/>
      </c:catAx>
      <c:valAx>
        <c:axId val="152673280"/>
        <c:scaling>
          <c:orientation val="minMax"/>
          <c:max val="0.30000000000000004"/>
          <c:min val="-0.30000000000000004"/>
        </c:scaling>
        <c:delete val="0"/>
        <c:axPos val="l"/>
        <c:majorGridlines>
          <c:spPr>
            <a:ln w="6350" cmpd="sng">
              <a:solidFill>
                <a:schemeClr val="bg1">
                  <a:lumMod val="75000"/>
                </a:schemeClr>
              </a:solidFill>
              <a:prstDash val="sysDash"/>
            </a:ln>
          </c:spPr>
        </c:majorGridlines>
        <c:title>
          <c:tx>
            <c:rich>
              <a:bodyPr rot="-5400000" vert="horz"/>
              <a:lstStyle/>
              <a:p>
                <a:pPr>
                  <a:defRPr/>
                </a:pPr>
                <a:r>
                  <a:rPr lang="en-US"/>
                  <a:t>Percentage of "Invest</a:t>
                </a:r>
                <a:r>
                  <a:rPr lang="en-US" baseline="0"/>
                  <a:t> </a:t>
                </a:r>
                <a:r>
                  <a:rPr lang="en-US"/>
                  <a:t>points"</a:t>
                </a:r>
                <a:r>
                  <a:rPr lang="en-US" baseline="0"/>
                  <a:t> a</a:t>
                </a:r>
                <a:r>
                  <a:rPr lang="en-US"/>
                  <a:t>nd "Vetoes" received</a:t>
                </a:r>
              </a:p>
            </c:rich>
          </c:tx>
          <c:layout>
            <c:manualLayout>
              <c:xMode val="edge"/>
              <c:yMode val="edge"/>
              <c:x val="1.2767772566485603E-2"/>
              <c:y val="8.3509218641167213E-2"/>
            </c:manualLayout>
          </c:layout>
          <c:overlay val="0"/>
        </c:title>
        <c:numFmt formatCode="0%" sourceLinked="1"/>
        <c:majorTickMark val="out"/>
        <c:minorTickMark val="none"/>
        <c:tickLblPos val="nextTo"/>
        <c:txPr>
          <a:bodyPr/>
          <a:lstStyle/>
          <a:p>
            <a:pPr>
              <a:defRPr sz="1000"/>
            </a:pPr>
            <a:endParaRPr lang="en-US"/>
          </a:p>
        </c:txPr>
        <c:crossAx val="140396800"/>
        <c:crosses val="autoZero"/>
        <c:crossBetween val="between"/>
        <c:majorUnit val="5.000000000000001E-2"/>
      </c:valAx>
      <c:valAx>
        <c:axId val="154114304"/>
        <c:scaling>
          <c:orientation val="minMax"/>
          <c:max val="30"/>
          <c:min val="0"/>
        </c:scaling>
        <c:delete val="0"/>
        <c:axPos val="r"/>
        <c:numFmt formatCode="General" sourceLinked="1"/>
        <c:majorTickMark val="none"/>
        <c:minorTickMark val="none"/>
        <c:tickLblPos val="none"/>
        <c:crossAx val="154117248"/>
        <c:crosses val="max"/>
        <c:crossBetween val="between"/>
        <c:majorUnit val="1"/>
      </c:valAx>
      <c:catAx>
        <c:axId val="154117248"/>
        <c:scaling>
          <c:orientation val="minMax"/>
        </c:scaling>
        <c:delete val="1"/>
        <c:axPos val="b"/>
        <c:majorTickMark val="out"/>
        <c:minorTickMark val="none"/>
        <c:tickLblPos val="nextTo"/>
        <c:crossAx val="154114304"/>
        <c:crosses val="autoZero"/>
        <c:auto val="1"/>
        <c:lblAlgn val="ctr"/>
        <c:lblOffset val="100"/>
        <c:noMultiLvlLbl val="0"/>
      </c:catAx>
      <c:spPr>
        <a:noFill/>
        <a:ln>
          <a:solidFill>
            <a:schemeClr val="bg1">
              <a:lumMod val="75000"/>
            </a:schemeClr>
          </a:solidFill>
        </a:ln>
      </c:spPr>
    </c:plotArea>
    <c:plotVisOnly val="1"/>
    <c:dispBlanksAs val="gap"/>
    <c:showDLblsOverMax val="0"/>
  </c:chart>
  <c:txPr>
    <a:bodyPr/>
    <a:lstStyle/>
    <a:p>
      <a:pPr>
        <a:defRPr sz="1200">
          <a:latin typeface="Helvetica" pitchFamily="34" charset="0"/>
          <a:cs typeface="Helvetica"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3.2520325203252036E-2"/>
          <c:w val="0.84919093024122494"/>
          <c:h val="0.80972366259095674"/>
        </c:manualLayout>
      </c:layout>
      <c:barChart>
        <c:barDir val="col"/>
        <c:grouping val="percentStacked"/>
        <c:varyColors val="0"/>
        <c:ser>
          <c:idx val="2"/>
          <c:order val="0"/>
          <c:tx>
            <c:v>Add</c:v>
          </c:tx>
          <c:spPr>
            <a:solidFill>
              <a:srgbClr val="C00000">
                <a:alpha val="90000"/>
              </a:srgbClr>
            </a:solidFill>
            <a:ln w="12700">
              <a:solidFill>
                <a:srgbClr val="C00000"/>
              </a:solidFill>
            </a:ln>
          </c:spPr>
          <c:invertIfNegative val="0"/>
          <c:dLbls>
            <c:numFmt formatCode="General" sourceLinked="0"/>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'Q2'!$O$5:$O$20</c:f>
              <c:numCache>
                <c:formatCode>General</c:formatCode>
                <c:ptCount val="16"/>
                <c:pt idx="0">
                  <c:v>1</c:v>
                </c:pt>
                <c:pt idx="1">
                  <c:v>3</c:v>
                </c:pt>
                <c:pt idx="2">
                  <c:v>3</c:v>
                </c:pt>
                <c:pt idx="3">
                  <c:v>10</c:v>
                </c:pt>
                <c:pt idx="4">
                  <c:v>7</c:v>
                </c:pt>
                <c:pt idx="5">
                  <c:v>6</c:v>
                </c:pt>
                <c:pt idx="6">
                  <c:v>3</c:v>
                </c:pt>
                <c:pt idx="7">
                  <c:v>7</c:v>
                </c:pt>
                <c:pt idx="8">
                  <c:v>4</c:v>
                </c:pt>
                <c:pt idx="9">
                  <c:v>5</c:v>
                </c:pt>
                <c:pt idx="10">
                  <c:v>2</c:v>
                </c:pt>
                <c:pt idx="11">
                  <c:v>3</c:v>
                </c:pt>
                <c:pt idx="12">
                  <c:v>4</c:v>
                </c:pt>
                <c:pt idx="13">
                  <c:v>7</c:v>
                </c:pt>
                <c:pt idx="14">
                  <c:v>3</c:v>
                </c:pt>
                <c:pt idx="15">
                  <c:v>1</c:v>
                </c:pt>
              </c:numCache>
            </c:numRef>
          </c:val>
        </c:ser>
        <c:ser>
          <c:idx val="1"/>
          <c:order val="1"/>
          <c:tx>
            <c:v>Improve</c:v>
          </c:tx>
          <c:spPr>
            <a:solidFill>
              <a:srgbClr val="C00000">
                <a:alpha val="50000"/>
              </a:srgbClr>
            </a:solidFill>
            <a:ln w="12700">
              <a:solidFill>
                <a:srgbClr val="C00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'Q2'!$N$5:$N$20</c:f>
              <c:numCache>
                <c:formatCode>General</c:formatCode>
                <c:ptCount val="16"/>
                <c:pt idx="0">
                  <c:v>4</c:v>
                </c:pt>
                <c:pt idx="1">
                  <c:v>2</c:v>
                </c:pt>
                <c:pt idx="2">
                  <c:v>1</c:v>
                </c:pt>
                <c:pt idx="3">
                  <c:v>1</c:v>
                </c:pt>
                <c:pt idx="4">
                  <c:v>3</c:v>
                </c:pt>
                <c:pt idx="5">
                  <c:v>2</c:v>
                </c:pt>
                <c:pt idx="6">
                  <c:v>2</c:v>
                </c:pt>
                <c:pt idx="7">
                  <c:v>2</c:v>
                </c:pt>
                <c:pt idx="8">
                  <c:v>4</c:v>
                </c:pt>
                <c:pt idx="9">
                  <c:v>2</c:v>
                </c:pt>
                <c:pt idx="10">
                  <c:v>4</c:v>
                </c:pt>
                <c:pt idx="11">
                  <c:v>2</c:v>
                </c:pt>
                <c:pt idx="12">
                  <c:v>1</c:v>
                </c:pt>
                <c:pt idx="13">
                  <c:v>4</c:v>
                </c:pt>
                <c:pt idx="14">
                  <c:v>3</c:v>
                </c:pt>
                <c:pt idx="15">
                  <c:v>3</c:v>
                </c:pt>
              </c:numCache>
            </c:numRef>
          </c:val>
        </c:ser>
        <c:ser>
          <c:idx val="0"/>
          <c:order val="2"/>
          <c:tx>
            <c:v>Maintain</c:v>
          </c:tx>
          <c:spPr>
            <a:solidFill>
              <a:srgbClr val="C00000">
                <a:alpha val="10000"/>
              </a:srgbClr>
            </a:solidFill>
            <a:ln w="12700">
              <a:solidFill>
                <a:srgbClr val="C00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'Q2'!$A$5:$A$20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'Q2'!$M$5:$M$20</c:f>
              <c:numCache>
                <c:formatCode>General</c:formatCode>
                <c:ptCount val="16"/>
                <c:pt idx="0">
                  <c:v>7</c:v>
                </c:pt>
                <c:pt idx="1">
                  <c:v>7</c:v>
                </c:pt>
                <c:pt idx="2">
                  <c:v>8</c:v>
                </c:pt>
                <c:pt idx="3">
                  <c:v>1</c:v>
                </c:pt>
                <c:pt idx="4">
                  <c:v>2</c:v>
                </c:pt>
                <c:pt idx="5">
                  <c:v>4</c:v>
                </c:pt>
                <c:pt idx="6">
                  <c:v>7</c:v>
                </c:pt>
                <c:pt idx="7">
                  <c:v>3</c:v>
                </c:pt>
                <c:pt idx="8">
                  <c:v>4</c:v>
                </c:pt>
                <c:pt idx="9">
                  <c:v>5</c:v>
                </c:pt>
                <c:pt idx="10">
                  <c:v>6</c:v>
                </c:pt>
                <c:pt idx="11">
                  <c:v>7</c:v>
                </c:pt>
                <c:pt idx="12">
                  <c:v>7</c:v>
                </c:pt>
                <c:pt idx="13">
                  <c:v>1</c:v>
                </c:pt>
                <c:pt idx="14">
                  <c:v>6</c:v>
                </c:pt>
                <c:pt idx="15">
                  <c:v>8</c:v>
                </c:pt>
              </c:numCache>
            </c:numRef>
          </c:val>
        </c:ser>
        <c:dLbls>
          <c:showLegendKey val="0"/>
          <c:showVal val="0"/>
          <c:showCatName val="0"/>
          <c:showSerName val="0"/>
          <c:showPercent val="0"/>
          <c:showBubbleSize val="0"/>
        </c:dLbls>
        <c:gapWidth val="150"/>
        <c:overlap val="100"/>
        <c:axId val="159232768"/>
        <c:axId val="159234688"/>
      </c:barChart>
      <c:catAx>
        <c:axId val="159232768"/>
        <c:scaling>
          <c:orientation val="minMax"/>
        </c:scaling>
        <c:delete val="0"/>
        <c:axPos val="b"/>
        <c:majorTickMark val="out"/>
        <c:minorTickMark val="none"/>
        <c:tickLblPos val="nextTo"/>
        <c:crossAx val="159234688"/>
        <c:crosses val="autoZero"/>
        <c:auto val="1"/>
        <c:lblAlgn val="ctr"/>
        <c:lblOffset val="100"/>
        <c:noMultiLvlLbl val="0"/>
      </c:catAx>
      <c:valAx>
        <c:axId val="15923468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59232768"/>
        <c:crosses val="autoZero"/>
        <c:crossBetween val="between"/>
      </c:valAx>
    </c:plotArea>
    <c:legend>
      <c:legendPos val="r"/>
      <c:layout>
        <c:manualLayout>
          <c:xMode val="edge"/>
          <c:yMode val="edge"/>
          <c:x val="0.87679853912784234"/>
          <c:y val="9.3153233894543663E-2"/>
          <c:w val="0.11373560556451742"/>
          <c:h val="0.20664746175020807"/>
        </c:manualLayout>
      </c:layout>
      <c:overlay val="0"/>
      <c:spPr>
        <a:solidFill>
          <a:schemeClr val="bg1"/>
        </a:solidFill>
        <a:ln>
          <a:solidFill>
            <a:schemeClr val="bg1">
              <a:lumMod val="75000"/>
            </a:schemeClr>
          </a:solidFill>
        </a:ln>
      </c:spPr>
      <c:txPr>
        <a:bodyPr/>
        <a:lstStyle/>
        <a:p>
          <a:pPr>
            <a:defRPr sz="1400"/>
          </a:pPr>
          <a:endParaRPr lang="en-US"/>
        </a:p>
      </c:tx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04498677016289E-2"/>
          <c:y val="9.7560975609756101E-2"/>
          <c:w val="0.84919093024122494"/>
          <c:h val="0.74468301218445265"/>
        </c:manualLayout>
      </c:layout>
      <c:barChart>
        <c:barDir val="col"/>
        <c:grouping val="percentStacked"/>
        <c:varyColors val="0"/>
        <c:ser>
          <c:idx val="4"/>
          <c:order val="0"/>
          <c:tx>
            <c:v>Public only</c:v>
          </c:tx>
          <c:spPr>
            <a:solidFill>
              <a:srgbClr val="C00000">
                <a:alpha val="90000"/>
              </a:srgbClr>
            </a:solidFill>
            <a:ln w="12700">
              <a:solidFill>
                <a:srgbClr val="C00000"/>
              </a:solidFill>
            </a:ln>
          </c:spPr>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'Q3'!$M$28:$M$43</c:f>
              <c:numCache>
                <c:formatCode>General</c:formatCode>
                <c:ptCount val="16"/>
                <c:pt idx="0">
                  <c:v>6</c:v>
                </c:pt>
                <c:pt idx="1">
                  <c:v>6</c:v>
                </c:pt>
                <c:pt idx="2">
                  <c:v>7</c:v>
                </c:pt>
                <c:pt idx="3">
                  <c:v>6</c:v>
                </c:pt>
                <c:pt idx="4">
                  <c:v>1</c:v>
                </c:pt>
                <c:pt idx="5">
                  <c:v>5</c:v>
                </c:pt>
                <c:pt idx="6">
                  <c:v>4</c:v>
                </c:pt>
                <c:pt idx="7">
                  <c:v>2</c:v>
                </c:pt>
                <c:pt idx="8">
                  <c:v>5</c:v>
                </c:pt>
                <c:pt idx="9">
                  <c:v>5</c:v>
                </c:pt>
                <c:pt idx="10">
                  <c:v>1</c:v>
                </c:pt>
                <c:pt idx="11">
                  <c:v>1</c:v>
                </c:pt>
                <c:pt idx="12">
                  <c:v>4</c:v>
                </c:pt>
                <c:pt idx="13">
                  <c:v>6</c:v>
                </c:pt>
                <c:pt idx="14">
                  <c:v>3</c:v>
                </c:pt>
                <c:pt idx="15">
                  <c:v>5</c:v>
                </c:pt>
              </c:numCache>
            </c:numRef>
          </c:val>
        </c:ser>
        <c:ser>
          <c:idx val="5"/>
          <c:order val="1"/>
          <c:tx>
            <c:v>Public/Private partnership</c:v>
          </c:tx>
          <c:spPr>
            <a:solidFill>
              <a:srgbClr val="C00000">
                <a:alpha val="50000"/>
              </a:srgbClr>
            </a:solidFill>
            <a:ln w="12700">
              <a:solidFill>
                <a:srgbClr val="C00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'Q3'!$N$28:$N$43</c:f>
              <c:numCache>
                <c:formatCode>General</c:formatCode>
                <c:ptCount val="16"/>
                <c:pt idx="0">
                  <c:v>4</c:v>
                </c:pt>
                <c:pt idx="1">
                  <c:v>2</c:v>
                </c:pt>
                <c:pt idx="2">
                  <c:v>1</c:v>
                </c:pt>
                <c:pt idx="3">
                  <c:v>1</c:v>
                </c:pt>
                <c:pt idx="4">
                  <c:v>2</c:v>
                </c:pt>
                <c:pt idx="5">
                  <c:v>2</c:v>
                </c:pt>
                <c:pt idx="6">
                  <c:v>1</c:v>
                </c:pt>
                <c:pt idx="7">
                  <c:v>2</c:v>
                </c:pt>
                <c:pt idx="8">
                  <c:v>1</c:v>
                </c:pt>
                <c:pt idx="9">
                  <c:v>4</c:v>
                </c:pt>
                <c:pt idx="10">
                  <c:v>1</c:v>
                </c:pt>
                <c:pt idx="11">
                  <c:v>4</c:v>
                </c:pt>
                <c:pt idx="12">
                  <c:v>2</c:v>
                </c:pt>
                <c:pt idx="13">
                  <c:v>3</c:v>
                </c:pt>
                <c:pt idx="14">
                  <c:v>2</c:v>
                </c:pt>
                <c:pt idx="15">
                  <c:v>4</c:v>
                </c:pt>
              </c:numCache>
            </c:numRef>
          </c:val>
        </c:ser>
        <c:ser>
          <c:idx val="6"/>
          <c:order val="2"/>
          <c:tx>
            <c:v>Private only</c:v>
          </c:tx>
          <c:spPr>
            <a:solidFill>
              <a:srgbClr val="C00000">
                <a:alpha val="10000"/>
              </a:srgbClr>
            </a:solidFill>
            <a:ln w="12700">
              <a:solidFill>
                <a:srgbClr val="C00000"/>
              </a:solidFill>
            </a:ln>
          </c:spPr>
          <c:invertIfNegative val="0"/>
          <c:dLbls>
            <c:txPr>
              <a:bodyPr/>
              <a:lstStyle/>
              <a:p>
                <a:pPr>
                  <a:defRPr b="1"/>
                </a:pPr>
                <a:endParaRPr lang="en-US"/>
              </a:p>
            </c:txPr>
            <c:showLegendKey val="0"/>
            <c:showVal val="1"/>
            <c:showCatName val="0"/>
            <c:showSerName val="0"/>
            <c:showPercent val="0"/>
            <c:showBubbleSize val="0"/>
            <c:showLeaderLines val="0"/>
          </c:dLbls>
          <c:cat>
            <c:strRef>
              <c:f>'Q3'!$A$5:$A$20</c:f>
              <c:strCache>
                <c:ptCount val="16"/>
                <c:pt idx="0">
                  <c:v>Segment 1</c:v>
                </c:pt>
                <c:pt idx="1">
                  <c:v>Segment 2</c:v>
                </c:pt>
                <c:pt idx="2">
                  <c:v>Segment 3</c:v>
                </c:pt>
                <c:pt idx="3">
                  <c:v>Segment 4</c:v>
                </c:pt>
                <c:pt idx="4">
                  <c:v>Segment 5</c:v>
                </c:pt>
                <c:pt idx="5">
                  <c:v>Segment 6</c:v>
                </c:pt>
                <c:pt idx="6">
                  <c:v>Segment 7</c:v>
                </c:pt>
                <c:pt idx="7">
                  <c:v>Segment 8</c:v>
                </c:pt>
                <c:pt idx="8">
                  <c:v>Segment 9</c:v>
                </c:pt>
                <c:pt idx="9">
                  <c:v>Segment 10</c:v>
                </c:pt>
                <c:pt idx="10">
                  <c:v>Segment 11</c:v>
                </c:pt>
                <c:pt idx="11">
                  <c:v>Segment 12</c:v>
                </c:pt>
                <c:pt idx="12">
                  <c:v>Segment 13</c:v>
                </c:pt>
                <c:pt idx="13">
                  <c:v>Segment 14</c:v>
                </c:pt>
                <c:pt idx="14">
                  <c:v>Segment 15</c:v>
                </c:pt>
                <c:pt idx="15">
                  <c:v>Segment 16</c:v>
                </c:pt>
              </c:strCache>
            </c:strRef>
          </c:cat>
          <c:val>
            <c:numRef>
              <c:f>'Q3'!$O$28:$O$43</c:f>
              <c:numCache>
                <c:formatCode>General</c:formatCode>
                <c:ptCount val="16"/>
                <c:pt idx="0">
                  <c:v>2</c:v>
                </c:pt>
                <c:pt idx="1">
                  <c:v>4</c:v>
                </c:pt>
                <c:pt idx="2">
                  <c:v>4</c:v>
                </c:pt>
                <c:pt idx="3">
                  <c:v>5</c:v>
                </c:pt>
                <c:pt idx="4">
                  <c:v>9</c:v>
                </c:pt>
                <c:pt idx="5">
                  <c:v>5</c:v>
                </c:pt>
                <c:pt idx="6">
                  <c:v>7</c:v>
                </c:pt>
                <c:pt idx="7">
                  <c:v>8</c:v>
                </c:pt>
                <c:pt idx="8">
                  <c:v>6</c:v>
                </c:pt>
                <c:pt idx="9">
                  <c:v>3</c:v>
                </c:pt>
                <c:pt idx="10">
                  <c:v>10</c:v>
                </c:pt>
                <c:pt idx="11">
                  <c:v>7</c:v>
                </c:pt>
                <c:pt idx="12">
                  <c:v>6</c:v>
                </c:pt>
                <c:pt idx="13">
                  <c:v>3</c:v>
                </c:pt>
                <c:pt idx="14">
                  <c:v>7</c:v>
                </c:pt>
                <c:pt idx="15">
                  <c:v>3</c:v>
                </c:pt>
              </c:numCache>
            </c:numRef>
          </c:val>
        </c:ser>
        <c:dLbls>
          <c:showLegendKey val="0"/>
          <c:showVal val="0"/>
          <c:showCatName val="0"/>
          <c:showSerName val="0"/>
          <c:showPercent val="0"/>
          <c:showBubbleSize val="0"/>
        </c:dLbls>
        <c:gapWidth val="150"/>
        <c:overlap val="100"/>
        <c:axId val="176360448"/>
        <c:axId val="178365952"/>
      </c:barChart>
      <c:scatterChart>
        <c:scatterStyle val="lineMarker"/>
        <c:varyColors val="0"/>
        <c:ser>
          <c:idx val="3"/>
          <c:order val="3"/>
          <c:tx>
            <c:v>National-level policy</c:v>
          </c:tx>
          <c:spPr>
            <a:ln w="38100">
              <a:solidFill>
                <a:srgbClr val="800000"/>
              </a:solidFill>
            </a:ln>
          </c:spPr>
          <c:marker>
            <c:symbol val="circle"/>
            <c:size val="13"/>
            <c:spPr>
              <a:solidFill>
                <a:srgbClr val="FF3300"/>
              </a:solidFill>
              <a:ln w="38100">
                <a:solidFill>
                  <a:srgbClr val="800000"/>
                </a:solidFill>
              </a:ln>
            </c:spPr>
          </c:marker>
          <c:yVal>
            <c:numRef>
              <c:f>'Q3'!$O$5:$O$20</c:f>
              <c:numCache>
                <c:formatCode>0%</c:formatCode>
                <c:ptCount val="16"/>
                <c:pt idx="0">
                  <c:v>0.91666666666666663</c:v>
                </c:pt>
                <c:pt idx="1">
                  <c:v>0.16666666666666666</c:v>
                </c:pt>
                <c:pt idx="2">
                  <c:v>0.75</c:v>
                </c:pt>
                <c:pt idx="3">
                  <c:v>8.3333333333333329E-2</c:v>
                </c:pt>
                <c:pt idx="4">
                  <c:v>0.83333333333333337</c:v>
                </c:pt>
                <c:pt idx="5">
                  <c:v>0.5</c:v>
                </c:pt>
                <c:pt idx="6">
                  <c:v>0.25</c:v>
                </c:pt>
                <c:pt idx="7">
                  <c:v>0.33333333333333331</c:v>
                </c:pt>
                <c:pt idx="8">
                  <c:v>0.66666666666666663</c:v>
                </c:pt>
                <c:pt idx="9">
                  <c:v>0.16666666666666666</c:v>
                </c:pt>
                <c:pt idx="10">
                  <c:v>0.66666666666666663</c:v>
                </c:pt>
                <c:pt idx="11">
                  <c:v>0.5</c:v>
                </c:pt>
                <c:pt idx="12">
                  <c:v>0.16666666666666666</c:v>
                </c:pt>
                <c:pt idx="13">
                  <c:v>0.58333333333333337</c:v>
                </c:pt>
                <c:pt idx="14">
                  <c:v>0.83333333333333337</c:v>
                </c:pt>
                <c:pt idx="15">
                  <c:v>0.91666666666666663</c:v>
                </c:pt>
              </c:numCache>
            </c:numRef>
          </c:yVal>
          <c:smooth val="0"/>
        </c:ser>
        <c:dLbls>
          <c:showLegendKey val="0"/>
          <c:showVal val="0"/>
          <c:showCatName val="0"/>
          <c:showSerName val="0"/>
          <c:showPercent val="0"/>
          <c:showBubbleSize val="0"/>
        </c:dLbls>
        <c:axId val="176360448"/>
        <c:axId val="178365952"/>
      </c:scatterChart>
      <c:catAx>
        <c:axId val="176360448"/>
        <c:scaling>
          <c:orientation val="minMax"/>
        </c:scaling>
        <c:delete val="0"/>
        <c:axPos val="b"/>
        <c:majorTickMark val="out"/>
        <c:minorTickMark val="none"/>
        <c:tickLblPos val="nextTo"/>
        <c:crossAx val="178365952"/>
        <c:crosses val="autoZero"/>
        <c:auto val="1"/>
        <c:lblAlgn val="ctr"/>
        <c:lblOffset val="100"/>
        <c:noMultiLvlLbl val="0"/>
      </c:catAx>
      <c:valAx>
        <c:axId val="17836595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76360448"/>
        <c:crosses val="autoZero"/>
        <c:crossBetween val="between"/>
      </c:valAx>
    </c:plotArea>
    <c:legend>
      <c:legendPos val="r"/>
      <c:layout>
        <c:manualLayout>
          <c:xMode val="edge"/>
          <c:yMode val="edge"/>
          <c:x val="0.87679853912784234"/>
          <c:y val="1.7272475086955574E-2"/>
          <c:w val="0.11373560556451742"/>
          <c:h val="0.28252822055779614"/>
        </c:manualLayout>
      </c:layout>
      <c:overlay val="0"/>
      <c:spPr>
        <a:solidFill>
          <a:schemeClr val="bg1"/>
        </a:solidFill>
        <a:ln>
          <a:solidFill>
            <a:schemeClr val="bg1">
              <a:lumMod val="75000"/>
            </a:schemeClr>
          </a:solidFill>
        </a:ln>
      </c:spPr>
    </c:legend>
    <c:plotVisOnly val="1"/>
    <c:dispBlanksAs val="gap"/>
    <c:showDLblsOverMax val="0"/>
  </c:chart>
  <c:txPr>
    <a:bodyPr/>
    <a:lstStyle/>
    <a:p>
      <a:pPr>
        <a:defRPr>
          <a:latin typeface="Helvetica" pitchFamily="34" charset="0"/>
          <a:cs typeface="Helvetica"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14</xdr:col>
      <xdr:colOff>9525</xdr:colOff>
      <xdr:row>0</xdr:row>
      <xdr:rowOff>95249</xdr:rowOff>
    </xdr:from>
    <xdr:to>
      <xdr:col>29</xdr:col>
      <xdr:colOff>233643</xdr:colOff>
      <xdr:row>27</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29</xdr:row>
      <xdr:rowOff>19049</xdr:rowOff>
    </xdr:from>
    <xdr:to>
      <xdr:col>29</xdr:col>
      <xdr:colOff>392206</xdr:colOff>
      <xdr:row>55</xdr:row>
      <xdr:rowOff>112058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89648</xdr:colOff>
      <xdr:row>56</xdr:row>
      <xdr:rowOff>44823</xdr:rowOff>
    </xdr:from>
    <xdr:to>
      <xdr:col>29</xdr:col>
      <xdr:colOff>347384</xdr:colOff>
      <xdr:row>83</xdr:row>
      <xdr:rowOff>100852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xdr:colOff>
      <xdr:row>0</xdr:row>
      <xdr:rowOff>95249</xdr:rowOff>
    </xdr:from>
    <xdr:to>
      <xdr:col>29</xdr:col>
      <xdr:colOff>233643</xdr:colOff>
      <xdr:row>27</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28</xdr:row>
      <xdr:rowOff>190499</xdr:rowOff>
    </xdr:from>
    <xdr:to>
      <xdr:col>29</xdr:col>
      <xdr:colOff>593912</xdr:colOff>
      <xdr:row>57</xdr:row>
      <xdr:rowOff>22412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11206</xdr:colOff>
      <xdr:row>58</xdr:row>
      <xdr:rowOff>36978</xdr:rowOff>
    </xdr:from>
    <xdr:to>
      <xdr:col>30</xdr:col>
      <xdr:colOff>11206</xdr:colOff>
      <xdr:row>85</xdr:row>
      <xdr:rowOff>156881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xdr:colOff>
      <xdr:row>0</xdr:row>
      <xdr:rowOff>95249</xdr:rowOff>
    </xdr:from>
    <xdr:to>
      <xdr:col>29</xdr:col>
      <xdr:colOff>233643</xdr:colOff>
      <xdr:row>27</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29</xdr:row>
      <xdr:rowOff>0</xdr:rowOff>
    </xdr:from>
    <xdr:to>
      <xdr:col>29</xdr:col>
      <xdr:colOff>304800</xdr:colOff>
      <xdr:row>53</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54</xdr:row>
      <xdr:rowOff>171450</xdr:rowOff>
    </xdr:from>
    <xdr:to>
      <xdr:col>29</xdr:col>
      <xdr:colOff>247650</xdr:colOff>
      <xdr:row>79</xdr:row>
      <xdr:rowOff>95250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xdr:colOff>
      <xdr:row>2</xdr:row>
      <xdr:rowOff>123824</xdr:rowOff>
    </xdr:from>
    <xdr:to>
      <xdr:col>29</xdr:col>
      <xdr:colOff>561975</xdr:colOff>
      <xdr:row>32</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34</xdr:row>
      <xdr:rowOff>0</xdr:rowOff>
    </xdr:from>
    <xdr:to>
      <xdr:col>29</xdr:col>
      <xdr:colOff>304800</xdr:colOff>
      <xdr:row>58</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59</xdr:row>
      <xdr:rowOff>171450</xdr:rowOff>
    </xdr:from>
    <xdr:to>
      <xdr:col>29</xdr:col>
      <xdr:colOff>247650</xdr:colOff>
      <xdr:row>84</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95251</xdr:colOff>
      <xdr:row>0</xdr:row>
      <xdr:rowOff>190500</xdr:rowOff>
    </xdr:from>
    <xdr:to>
      <xdr:col>35</xdr:col>
      <xdr:colOff>171451</xdr:colOff>
      <xdr:row>31</xdr:row>
      <xdr:rowOff>176212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puts%20Q2-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Q2-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7"/>
  <sheetViews>
    <sheetView tabSelected="1" zoomScaleNormal="100" workbookViewId="0">
      <selection activeCell="B41" sqref="B41"/>
    </sheetView>
  </sheetViews>
  <sheetFormatPr defaultRowHeight="16.5" customHeight="1" x14ac:dyDescent="0.25"/>
  <cols>
    <col min="1" max="1" width="4.7109375" style="154" customWidth="1"/>
    <col min="2" max="2" width="113.42578125" style="154" customWidth="1"/>
    <col min="3" max="3" width="53.85546875" style="162" customWidth="1"/>
    <col min="4" max="16384" width="9.140625" style="154"/>
  </cols>
  <sheetData>
    <row r="1" spans="1:3" s="153" customFormat="1" ht="23.25" customHeight="1" x14ac:dyDescent="0.3">
      <c r="A1" s="160" t="s">
        <v>108</v>
      </c>
      <c r="C1" s="161"/>
    </row>
    <row r="3" spans="1:3" ht="20.25" customHeight="1" x14ac:dyDescent="0.25">
      <c r="A3" s="163" t="s">
        <v>124</v>
      </c>
      <c r="B3" s="163"/>
      <c r="C3" s="163"/>
    </row>
    <row r="4" spans="1:3" ht="20.25" customHeight="1" x14ac:dyDescent="0.25">
      <c r="A4" s="163"/>
      <c r="B4" s="163"/>
      <c r="C4" s="163"/>
    </row>
    <row r="6" spans="1:3" ht="16.5" customHeight="1" x14ac:dyDescent="0.25">
      <c r="A6" s="155" t="s">
        <v>92</v>
      </c>
      <c r="B6" s="156"/>
    </row>
    <row r="7" spans="1:3" ht="16.5" customHeight="1" x14ac:dyDescent="0.25">
      <c r="A7" s="167">
        <v>1</v>
      </c>
      <c r="B7" s="154" t="s">
        <v>104</v>
      </c>
    </row>
    <row r="8" spans="1:3" ht="16.5" customHeight="1" x14ac:dyDescent="0.25">
      <c r="A8" s="167">
        <v>2</v>
      </c>
      <c r="B8" s="154" t="s">
        <v>94</v>
      </c>
    </row>
    <row r="9" spans="1:3" ht="16.5" customHeight="1" x14ac:dyDescent="0.25">
      <c r="A9" s="167">
        <v>3</v>
      </c>
      <c r="B9" s="154" t="s">
        <v>95</v>
      </c>
    </row>
    <row r="10" spans="1:3" ht="16.5" customHeight="1" x14ac:dyDescent="0.25">
      <c r="A10" s="167"/>
      <c r="B10" s="157" t="s">
        <v>93</v>
      </c>
    </row>
    <row r="11" spans="1:3" ht="16.5" customHeight="1" x14ac:dyDescent="0.25">
      <c r="A11" s="167" t="s">
        <v>105</v>
      </c>
      <c r="B11" s="157" t="s">
        <v>134</v>
      </c>
    </row>
    <row r="12" spans="1:3" ht="16.5" customHeight="1" x14ac:dyDescent="0.25">
      <c r="A12" s="166" t="s">
        <v>110</v>
      </c>
      <c r="B12" s="158" t="s">
        <v>96</v>
      </c>
    </row>
    <row r="13" spans="1:3" ht="16.5" customHeight="1" x14ac:dyDescent="0.25">
      <c r="A13" s="166" t="s">
        <v>111</v>
      </c>
      <c r="B13" s="158" t="s">
        <v>97</v>
      </c>
      <c r="C13" s="162" t="s">
        <v>122</v>
      </c>
    </row>
    <row r="14" spans="1:3" ht="16.5" customHeight="1" x14ac:dyDescent="0.25">
      <c r="A14" s="166" t="s">
        <v>112</v>
      </c>
      <c r="B14" s="158" t="s">
        <v>146</v>
      </c>
      <c r="C14" s="162" t="s">
        <v>123</v>
      </c>
    </row>
    <row r="15" spans="1:3" ht="16.5" customHeight="1" x14ac:dyDescent="0.25">
      <c r="A15" s="166" t="s">
        <v>113</v>
      </c>
      <c r="B15" s="158" t="s">
        <v>147</v>
      </c>
      <c r="C15" s="162" t="s">
        <v>123</v>
      </c>
    </row>
    <row r="16" spans="1:3" ht="16.5" customHeight="1" x14ac:dyDescent="0.25">
      <c r="A16" s="166" t="s">
        <v>114</v>
      </c>
      <c r="B16" s="158" t="s">
        <v>98</v>
      </c>
      <c r="C16" s="162" t="s">
        <v>123</v>
      </c>
    </row>
    <row r="17" spans="1:3" ht="16.5" customHeight="1" x14ac:dyDescent="0.25">
      <c r="A17" s="166" t="s">
        <v>115</v>
      </c>
      <c r="B17" s="158" t="s">
        <v>99</v>
      </c>
      <c r="C17" s="162" t="s">
        <v>123</v>
      </c>
    </row>
    <row r="18" spans="1:3" ht="16.5" customHeight="1" x14ac:dyDescent="0.25">
      <c r="A18" s="166" t="s">
        <v>116</v>
      </c>
      <c r="B18" s="158" t="s">
        <v>100</v>
      </c>
      <c r="C18" s="162" t="s">
        <v>123</v>
      </c>
    </row>
    <row r="19" spans="1:3" ht="16.5" customHeight="1" x14ac:dyDescent="0.25">
      <c r="A19" s="166" t="s">
        <v>117</v>
      </c>
      <c r="B19" s="158" t="s">
        <v>101</v>
      </c>
      <c r="C19" s="162" t="s">
        <v>123</v>
      </c>
    </row>
    <row r="20" spans="1:3" ht="16.5" customHeight="1" x14ac:dyDescent="0.25">
      <c r="A20" s="166" t="s">
        <v>118</v>
      </c>
      <c r="B20" s="158" t="s">
        <v>121</v>
      </c>
      <c r="C20" s="162" t="s">
        <v>123</v>
      </c>
    </row>
    <row r="21" spans="1:3" ht="16.5" customHeight="1" x14ac:dyDescent="0.25">
      <c r="A21" s="166" t="s">
        <v>119</v>
      </c>
      <c r="B21" s="158" t="s">
        <v>109</v>
      </c>
      <c r="C21" s="162" t="s">
        <v>123</v>
      </c>
    </row>
    <row r="22" spans="1:3" ht="16.5" customHeight="1" x14ac:dyDescent="0.25">
      <c r="A22" s="166" t="s">
        <v>120</v>
      </c>
      <c r="B22" s="158" t="s">
        <v>148</v>
      </c>
      <c r="C22" s="162" t="s">
        <v>123</v>
      </c>
    </row>
    <row r="23" spans="1:3" ht="16.5" customHeight="1" x14ac:dyDescent="0.25">
      <c r="A23" s="166" t="s">
        <v>145</v>
      </c>
      <c r="B23" s="158" t="s">
        <v>155</v>
      </c>
    </row>
    <row r="24" spans="1:3" ht="16.5" customHeight="1" x14ac:dyDescent="0.25">
      <c r="A24" s="166" t="s">
        <v>154</v>
      </c>
      <c r="B24" s="158" t="s">
        <v>149</v>
      </c>
      <c r="C24" s="162" t="s">
        <v>123</v>
      </c>
    </row>
    <row r="25" spans="1:3" ht="16.5" customHeight="1" x14ac:dyDescent="0.25">
      <c r="A25" s="166" t="s">
        <v>156</v>
      </c>
      <c r="B25" s="158" t="s">
        <v>159</v>
      </c>
    </row>
    <row r="26" spans="1:3" ht="16.5" customHeight="1" x14ac:dyDescent="0.25">
      <c r="A26" s="166" t="s">
        <v>157</v>
      </c>
      <c r="B26" s="158" t="s">
        <v>150</v>
      </c>
      <c r="C26" s="162" t="s">
        <v>123</v>
      </c>
    </row>
    <row r="27" spans="1:3" ht="16.5" customHeight="1" x14ac:dyDescent="0.25">
      <c r="A27" s="166" t="s">
        <v>158</v>
      </c>
      <c r="B27" s="158" t="s">
        <v>160</v>
      </c>
    </row>
    <row r="28" spans="1:3" ht="16.5" customHeight="1" x14ac:dyDescent="0.25">
      <c r="A28" s="167">
        <v>4</v>
      </c>
      <c r="B28" s="159" t="s">
        <v>106</v>
      </c>
    </row>
    <row r="29" spans="1:3" ht="16.5" customHeight="1" x14ac:dyDescent="0.25">
      <c r="A29" s="167">
        <v>5</v>
      </c>
      <c r="B29" s="159" t="s">
        <v>151</v>
      </c>
    </row>
    <row r="30" spans="1:3" ht="16.5" customHeight="1" x14ac:dyDescent="0.25">
      <c r="A30" s="167">
        <v>6</v>
      </c>
      <c r="B30" s="159" t="s">
        <v>163</v>
      </c>
    </row>
    <row r="31" spans="1:3" ht="16.5" customHeight="1" x14ac:dyDescent="0.25">
      <c r="A31" s="167">
        <v>7</v>
      </c>
      <c r="B31" s="159" t="s">
        <v>152</v>
      </c>
    </row>
    <row r="32" spans="1:3" ht="16.5" customHeight="1" x14ac:dyDescent="0.25">
      <c r="A32" s="167">
        <v>8</v>
      </c>
      <c r="B32" s="159" t="s">
        <v>164</v>
      </c>
    </row>
    <row r="33" spans="1:2" ht="16.5" customHeight="1" x14ac:dyDescent="0.25">
      <c r="A33" s="167">
        <v>9</v>
      </c>
      <c r="B33" s="159" t="s">
        <v>153</v>
      </c>
    </row>
    <row r="34" spans="1:2" ht="16.5" customHeight="1" x14ac:dyDescent="0.25">
      <c r="A34" s="167">
        <v>10</v>
      </c>
      <c r="B34" s="159" t="s">
        <v>165</v>
      </c>
    </row>
    <row r="36" spans="1:2" ht="16.5" customHeight="1" x14ac:dyDescent="0.25">
      <c r="A36" s="164" t="s">
        <v>102</v>
      </c>
      <c r="B36" s="165"/>
    </row>
    <row r="37" spans="1:2" ht="16.5" customHeight="1" x14ac:dyDescent="0.25">
      <c r="A37" s="167">
        <v>1</v>
      </c>
      <c r="B37" s="154" t="s">
        <v>103</v>
      </c>
    </row>
    <row r="38" spans="1:2" ht="16.5" customHeight="1" x14ac:dyDescent="0.25">
      <c r="A38" s="167"/>
      <c r="B38" s="154" t="s">
        <v>107</v>
      </c>
    </row>
    <row r="39" spans="1:2" ht="16.5" customHeight="1" x14ac:dyDescent="0.25">
      <c r="A39" s="167"/>
      <c r="B39" s="157" t="s">
        <v>166</v>
      </c>
    </row>
    <row r="40" spans="1:2" ht="16.5" customHeight="1" x14ac:dyDescent="0.25">
      <c r="A40" s="167"/>
      <c r="B40" s="157" t="s">
        <v>168</v>
      </c>
    </row>
    <row r="41" spans="1:2" ht="16.5" customHeight="1" x14ac:dyDescent="0.25">
      <c r="A41" s="167"/>
      <c r="B41" s="157" t="s">
        <v>167</v>
      </c>
    </row>
    <row r="42" spans="1:2" ht="16.5" customHeight="1" x14ac:dyDescent="0.25">
      <c r="A42" s="167">
        <v>2</v>
      </c>
      <c r="B42" s="154" t="s">
        <v>125</v>
      </c>
    </row>
    <row r="43" spans="1:2" ht="16.5" customHeight="1" x14ac:dyDescent="0.25">
      <c r="A43" s="167">
        <v>3</v>
      </c>
      <c r="B43" s="154" t="s">
        <v>126</v>
      </c>
    </row>
    <row r="44" spans="1:2" ht="16.5" customHeight="1" x14ac:dyDescent="0.25">
      <c r="A44" s="167">
        <v>4</v>
      </c>
      <c r="B44" s="154" t="s">
        <v>127</v>
      </c>
    </row>
    <row r="45" spans="1:2" ht="16.5" customHeight="1" x14ac:dyDescent="0.25">
      <c r="B45" s="157" t="s">
        <v>128</v>
      </c>
    </row>
    <row r="46" spans="1:2" ht="16.5" customHeight="1" x14ac:dyDescent="0.25">
      <c r="B46" s="157" t="s">
        <v>129</v>
      </c>
    </row>
    <row r="47" spans="1:2" ht="16.5" customHeight="1" x14ac:dyDescent="0.25">
      <c r="B47" s="157"/>
    </row>
  </sheetData>
  <mergeCells count="1">
    <mergeCell ref="A3:C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J26"/>
  <sheetViews>
    <sheetView zoomScale="85" zoomScaleNormal="85" workbookViewId="0">
      <selection activeCell="E42" sqref="E42"/>
    </sheetView>
  </sheetViews>
  <sheetFormatPr defaultRowHeight="16.5" x14ac:dyDescent="0.3"/>
  <cols>
    <col min="1" max="1" width="28.42578125" style="1" customWidth="1"/>
    <col min="2" max="5" width="11.7109375" style="1" bestFit="1" customWidth="1"/>
    <col min="6" max="6" width="3" style="9" customWidth="1"/>
    <col min="7" max="18" width="6.7109375" style="9" customWidth="1"/>
    <col min="19" max="19" width="5" style="9" customWidth="1"/>
    <col min="20" max="16384" width="9.140625" style="1"/>
  </cols>
  <sheetData>
    <row r="1" spans="1:19" x14ac:dyDescent="0.3">
      <c r="G1" s="127" t="s">
        <v>70</v>
      </c>
      <c r="H1" s="121"/>
      <c r="I1" s="121"/>
      <c r="J1" s="121"/>
      <c r="K1" s="121"/>
      <c r="L1" s="121"/>
      <c r="M1" s="121"/>
      <c r="N1" s="121"/>
      <c r="O1" s="121"/>
      <c r="P1" s="121"/>
      <c r="Q1" s="121"/>
      <c r="R1" s="122"/>
    </row>
    <row r="2" spans="1:19" x14ac:dyDescent="0.3">
      <c r="G2" s="123" t="s">
        <v>71</v>
      </c>
      <c r="H2" s="124"/>
      <c r="I2" s="124"/>
      <c r="J2" s="124"/>
      <c r="K2" s="124"/>
      <c r="L2" s="124"/>
      <c r="M2" s="124"/>
      <c r="N2" s="124"/>
      <c r="O2" s="124"/>
      <c r="P2" s="124"/>
      <c r="Q2" s="124"/>
      <c r="R2" s="128">
        <v>-0.3</v>
      </c>
    </row>
    <row r="3" spans="1:19" s="3" customFormat="1" ht="19.5" x14ac:dyDescent="0.35">
      <c r="F3" s="33"/>
      <c r="G3" s="123" t="s">
        <v>72</v>
      </c>
      <c r="H3" s="125"/>
      <c r="I3" s="125"/>
      <c r="J3" s="125"/>
      <c r="K3" s="125"/>
      <c r="L3" s="125"/>
      <c r="M3" s="125"/>
      <c r="N3" s="125"/>
      <c r="O3" s="125"/>
      <c r="P3" s="125"/>
      <c r="Q3" s="125"/>
      <c r="R3" s="128">
        <v>0.03</v>
      </c>
      <c r="S3" s="33"/>
    </row>
    <row r="4" spans="1:19" x14ac:dyDescent="0.3">
      <c r="G4" s="123"/>
      <c r="H4" s="124"/>
      <c r="I4" s="124"/>
      <c r="J4" s="124"/>
      <c r="K4" s="124"/>
      <c r="L4" s="124"/>
      <c r="M4" s="124"/>
      <c r="N4" s="124"/>
      <c r="O4" s="124"/>
      <c r="P4" s="124"/>
      <c r="Q4" s="124"/>
      <c r="R4" s="126"/>
    </row>
    <row r="5" spans="1:19" x14ac:dyDescent="0.3">
      <c r="A5" s="32" t="s">
        <v>17</v>
      </c>
      <c r="B5" s="46"/>
      <c r="C5" s="144" t="s">
        <v>22</v>
      </c>
      <c r="D5" s="145"/>
      <c r="E5" s="146"/>
      <c r="F5" s="34"/>
      <c r="G5" s="149" t="s">
        <v>39</v>
      </c>
      <c r="H5" s="147"/>
      <c r="I5" s="147"/>
      <c r="J5" s="147" t="s">
        <v>37</v>
      </c>
      <c r="K5" s="147"/>
      <c r="L5" s="147"/>
      <c r="M5" s="147" t="s">
        <v>0</v>
      </c>
      <c r="N5" s="147"/>
      <c r="O5" s="147"/>
      <c r="P5" s="147" t="s">
        <v>1</v>
      </c>
      <c r="Q5" s="147"/>
      <c r="R5" s="148"/>
      <c r="S5" s="36"/>
    </row>
    <row r="6" spans="1:19" x14ac:dyDescent="0.3">
      <c r="A6" s="15"/>
      <c r="B6" s="14" t="s">
        <v>39</v>
      </c>
      <c r="C6" s="14" t="s">
        <v>37</v>
      </c>
      <c r="D6" s="4" t="s">
        <v>0</v>
      </c>
      <c r="E6" s="5" t="s">
        <v>1</v>
      </c>
      <c r="F6" s="35"/>
      <c r="G6" s="109" t="s">
        <v>34</v>
      </c>
      <c r="H6" s="110" t="s">
        <v>35</v>
      </c>
      <c r="I6" s="110" t="s">
        <v>36</v>
      </c>
      <c r="J6" s="110" t="s">
        <v>34</v>
      </c>
      <c r="K6" s="110" t="s">
        <v>35</v>
      </c>
      <c r="L6" s="110" t="s">
        <v>36</v>
      </c>
      <c r="M6" s="110" t="s">
        <v>34</v>
      </c>
      <c r="N6" s="110" t="s">
        <v>35</v>
      </c>
      <c r="O6" s="110" t="s">
        <v>36</v>
      </c>
      <c r="P6" s="110" t="s">
        <v>34</v>
      </c>
      <c r="Q6" s="110" t="s">
        <v>35</v>
      </c>
      <c r="R6" s="111" t="s">
        <v>36</v>
      </c>
      <c r="S6" s="36"/>
    </row>
    <row r="7" spans="1:19" x14ac:dyDescent="0.3">
      <c r="A7" s="57" t="str">
        <f>Main!B5</f>
        <v>Segment 1</v>
      </c>
      <c r="B7" s="58" t="str">
        <f>'Global Marketplace'!I3</f>
        <v>Bad</v>
      </c>
      <c r="C7" s="58" t="str">
        <f>'Millions of Markets'!I3</f>
        <v>Ambiguous</v>
      </c>
      <c r="D7" s="58" t="str">
        <f>Naftastique!I3</f>
        <v>Bad</v>
      </c>
      <c r="E7" s="59" t="str">
        <f>'One World Order'!I3</f>
        <v>Good</v>
      </c>
      <c r="F7" s="28"/>
      <c r="G7" s="112">
        <f>IF($B7=Main!$A$27,$R$2,-1)</f>
        <v>-1</v>
      </c>
      <c r="H7" s="113">
        <f>IF($B7=Main!$A$29,R$2,-1)</f>
        <v>-0.3</v>
      </c>
      <c r="I7" s="113">
        <f>IF($B7=Main!$A$31,R$2,-1)</f>
        <v>-1</v>
      </c>
      <c r="J7" s="113">
        <f>IF($C7=Main!$A$27,$R$2-$R$3,-1)</f>
        <v>-1</v>
      </c>
      <c r="K7" s="113">
        <f>IF($C7=Main!$A$29,$R$2-$R$3,-1)</f>
        <v>-1</v>
      </c>
      <c r="L7" s="113">
        <f>IF($C7=Main!$A$31,$R$2-$R$3,-1)</f>
        <v>-0.32999999999999996</v>
      </c>
      <c r="M7" s="113">
        <f>IF($D7=Main!$A$27,$R$2-2*$R$3,-1)</f>
        <v>-1</v>
      </c>
      <c r="N7" s="113">
        <f>IF($D7=Main!$A$29,$R$2-2*$R$3,-1)</f>
        <v>-0.36</v>
      </c>
      <c r="O7" s="113">
        <f>IF($D7=Main!$A$31,$R$2-2*$R$3,-1)</f>
        <v>-1</v>
      </c>
      <c r="P7" s="113">
        <f>IF($E7=Main!$A$27,$R$2-3*$R$3,-1)</f>
        <v>-0.39</v>
      </c>
      <c r="Q7" s="113">
        <f>IF($E7=Main!$A$29,$R$2-3*$R$3,-1)</f>
        <v>-1</v>
      </c>
      <c r="R7" s="114">
        <f>IF($E7=Main!$A$31,$R$2-3*$R$3,-1)</f>
        <v>-1</v>
      </c>
      <c r="S7" s="37"/>
    </row>
    <row r="8" spans="1:19" x14ac:dyDescent="0.3">
      <c r="A8" s="15" t="str">
        <f>Main!B6</f>
        <v>Segment 2</v>
      </c>
      <c r="B8" s="28" t="str">
        <f>'Global Marketplace'!I4</f>
        <v/>
      </c>
      <c r="C8" s="28" t="str">
        <f>'Millions of Markets'!I4</f>
        <v>Ambiguous</v>
      </c>
      <c r="D8" s="28" t="str">
        <f>Naftastique!I4</f>
        <v/>
      </c>
      <c r="E8" s="29" t="str">
        <f>'One World Order'!I4</f>
        <v/>
      </c>
      <c r="F8" s="28"/>
      <c r="G8" s="115">
        <f>IF($B8=Main!$A$27,$R$2,-1)</f>
        <v>-1</v>
      </c>
      <c r="H8" s="116">
        <f>IF($B8=Main!$A$29,R$2,-1)</f>
        <v>-1</v>
      </c>
      <c r="I8" s="116">
        <f>IF($B8=Main!$A$31,R$2,-1)</f>
        <v>-1</v>
      </c>
      <c r="J8" s="116">
        <f>IF($C8=Main!$A$27,$R$2-$R$3,-1)</f>
        <v>-1</v>
      </c>
      <c r="K8" s="116">
        <f>IF($C8=Main!$A$29,$R$2-$R$3,-1)</f>
        <v>-1</v>
      </c>
      <c r="L8" s="116">
        <f>IF($C8=Main!$A$31,$R$2-$R$3,-1)</f>
        <v>-0.32999999999999996</v>
      </c>
      <c r="M8" s="116">
        <f>IF($D8=Main!$A$27,$R$2-2*$R$3,-1)</f>
        <v>-1</v>
      </c>
      <c r="N8" s="116">
        <f>IF($D8=Main!$A$29,$R$2-2*$R$3,-1)</f>
        <v>-1</v>
      </c>
      <c r="O8" s="116">
        <f>IF($D8=Main!$A$31,$R$2-2*$R$3,-1)</f>
        <v>-1</v>
      </c>
      <c r="P8" s="116">
        <f>IF($E8=Main!$A$27,$R$2-3*$R$3,-1)</f>
        <v>-1</v>
      </c>
      <c r="Q8" s="116">
        <f>IF($E8=Main!$A$29,$R$2-3*$R$3,-1)</f>
        <v>-1</v>
      </c>
      <c r="R8" s="117">
        <f>IF($E8=Main!$A$31,$R$2-3*$R$3,-1)</f>
        <v>-1</v>
      </c>
      <c r="S8" s="37"/>
    </row>
    <row r="9" spans="1:19" x14ac:dyDescent="0.3">
      <c r="A9" s="15" t="str">
        <f>Main!B7</f>
        <v>Segment 3</v>
      </c>
      <c r="B9" s="28" t="str">
        <f>'Global Marketplace'!I5</f>
        <v>Bad</v>
      </c>
      <c r="C9" s="28" t="str">
        <f>'Millions of Markets'!I5</f>
        <v/>
      </c>
      <c r="D9" s="28" t="str">
        <f>Naftastique!I5</f>
        <v/>
      </c>
      <c r="E9" s="29" t="str">
        <f>'One World Order'!I5</f>
        <v/>
      </c>
      <c r="F9" s="28"/>
      <c r="G9" s="115">
        <f>IF($B9=Main!$A$27,$R$2,-1)</f>
        <v>-1</v>
      </c>
      <c r="H9" s="116">
        <f>IF($B9=Main!$A$29,R$2,-1)</f>
        <v>-0.3</v>
      </c>
      <c r="I9" s="116">
        <f>IF($B9=Main!$A$31,R$2,-1)</f>
        <v>-1</v>
      </c>
      <c r="J9" s="116">
        <f>IF($C9=Main!$A$27,$R$2-$R$3,-1)</f>
        <v>-1</v>
      </c>
      <c r="K9" s="116">
        <f>IF($C9=Main!$A$29,$R$2-$R$3,-1)</f>
        <v>-1</v>
      </c>
      <c r="L9" s="116">
        <f>IF($C9=Main!$A$31,$R$2-$R$3,-1)</f>
        <v>-1</v>
      </c>
      <c r="M9" s="116">
        <f>IF($D9=Main!$A$27,$R$2-2*$R$3,-1)</f>
        <v>-1</v>
      </c>
      <c r="N9" s="116">
        <f>IF($D9=Main!$A$29,$R$2-2*$R$3,-1)</f>
        <v>-1</v>
      </c>
      <c r="O9" s="116">
        <f>IF($D9=Main!$A$31,$R$2-2*$R$3,-1)</f>
        <v>-1</v>
      </c>
      <c r="P9" s="116">
        <f>IF($E9=Main!$A$27,$R$2-3*$R$3,-1)</f>
        <v>-1</v>
      </c>
      <c r="Q9" s="116">
        <f>IF($E9=Main!$A$29,$R$2-3*$R$3,-1)</f>
        <v>-1</v>
      </c>
      <c r="R9" s="117">
        <f>IF($E9=Main!$A$31,$R$2-3*$R$3,-1)</f>
        <v>-1</v>
      </c>
      <c r="S9" s="37"/>
    </row>
    <row r="10" spans="1:19" x14ac:dyDescent="0.3">
      <c r="A10" s="15" t="str">
        <f>Main!B8</f>
        <v>Segment 4</v>
      </c>
      <c r="B10" s="28" t="str">
        <f>'Global Marketplace'!I6</f>
        <v/>
      </c>
      <c r="C10" s="28" t="str">
        <f>'Millions of Markets'!I6</f>
        <v>Bad</v>
      </c>
      <c r="D10" s="28" t="str">
        <f>Naftastique!I6</f>
        <v>Good</v>
      </c>
      <c r="E10" s="29" t="str">
        <f>'One World Order'!I6</f>
        <v>Ambiguous</v>
      </c>
      <c r="F10" s="28"/>
      <c r="G10" s="115">
        <f>IF($B10=Main!$A$27,$R$2,-1)</f>
        <v>-1</v>
      </c>
      <c r="H10" s="116">
        <f>IF($B10=Main!$A$29,R$2,-1)</f>
        <v>-1</v>
      </c>
      <c r="I10" s="116">
        <f>IF($B10=Main!$A$31,R$2,-1)</f>
        <v>-1</v>
      </c>
      <c r="J10" s="116">
        <f>IF($C10=Main!$A$27,$R$2-$R$3,-1)</f>
        <v>-1</v>
      </c>
      <c r="K10" s="116">
        <f>IF($C10=Main!$A$29,$R$2-$R$3,-1)</f>
        <v>-0.32999999999999996</v>
      </c>
      <c r="L10" s="116">
        <f>IF($C10=Main!$A$31,$R$2-$R$3,-1)</f>
        <v>-1</v>
      </c>
      <c r="M10" s="116">
        <f>IF($D10=Main!$A$27,$R$2-2*$R$3,-1)</f>
        <v>-0.36</v>
      </c>
      <c r="N10" s="116">
        <f>IF($D10=Main!$A$29,$R$2-2*$R$3,-1)</f>
        <v>-1</v>
      </c>
      <c r="O10" s="116">
        <f>IF($D10=Main!$A$31,$R$2-2*$R$3,-1)</f>
        <v>-1</v>
      </c>
      <c r="P10" s="116">
        <f>IF($E10=Main!$A$27,$R$2-3*$R$3,-1)</f>
        <v>-1</v>
      </c>
      <c r="Q10" s="116">
        <f>IF($E10=Main!$A$29,$R$2-3*$R$3,-1)</f>
        <v>-1</v>
      </c>
      <c r="R10" s="117">
        <f>IF($E10=Main!$A$31,$R$2-3*$R$3,-1)</f>
        <v>-0.39</v>
      </c>
      <c r="S10" s="37"/>
    </row>
    <row r="11" spans="1:19" x14ac:dyDescent="0.3">
      <c r="A11" s="15" t="str">
        <f>Main!B9</f>
        <v>Segment 5</v>
      </c>
      <c r="B11" s="28" t="str">
        <f>'Global Marketplace'!I7</f>
        <v>Bad</v>
      </c>
      <c r="C11" s="28" t="str">
        <f>'Millions of Markets'!I7</f>
        <v>Bad</v>
      </c>
      <c r="D11" s="28" t="str">
        <f>Naftastique!I7</f>
        <v/>
      </c>
      <c r="E11" s="29" t="str">
        <f>'One World Order'!I7</f>
        <v/>
      </c>
      <c r="F11" s="28"/>
      <c r="G11" s="115">
        <f>IF($B11=Main!$A$27,$R$2,-1)</f>
        <v>-1</v>
      </c>
      <c r="H11" s="116">
        <f>IF($B11=Main!$A$29,R$2,-1)</f>
        <v>-0.3</v>
      </c>
      <c r="I11" s="116">
        <f>IF($B11=Main!$A$31,R$2,-1)</f>
        <v>-1</v>
      </c>
      <c r="J11" s="116">
        <f>IF($C11=Main!$A$27,$R$2-$R$3,-1)</f>
        <v>-1</v>
      </c>
      <c r="K11" s="116">
        <f>IF($C11=Main!$A$29,$R$2-$R$3,-1)</f>
        <v>-0.32999999999999996</v>
      </c>
      <c r="L11" s="116">
        <f>IF($C11=Main!$A$31,$R$2-$R$3,-1)</f>
        <v>-1</v>
      </c>
      <c r="M11" s="116">
        <f>IF($D11=Main!$A$27,$R$2-2*$R$3,-1)</f>
        <v>-1</v>
      </c>
      <c r="N11" s="116">
        <f>IF($D11=Main!$A$29,$R$2-2*$R$3,-1)</f>
        <v>-1</v>
      </c>
      <c r="O11" s="116">
        <f>IF($D11=Main!$A$31,$R$2-2*$R$3,-1)</f>
        <v>-1</v>
      </c>
      <c r="P11" s="116">
        <f>IF($E11=Main!$A$27,$R$2-3*$R$3,-1)</f>
        <v>-1</v>
      </c>
      <c r="Q11" s="116">
        <f>IF($E11=Main!$A$29,$R$2-3*$R$3,-1)</f>
        <v>-1</v>
      </c>
      <c r="R11" s="117">
        <f>IF($E11=Main!$A$31,$R$2-3*$R$3,-1)</f>
        <v>-1</v>
      </c>
      <c r="S11" s="37"/>
    </row>
    <row r="12" spans="1:19" x14ac:dyDescent="0.3">
      <c r="A12" s="15" t="str">
        <f>Main!B10</f>
        <v>Segment 6</v>
      </c>
      <c r="B12" s="28" t="str">
        <f>'Global Marketplace'!I8</f>
        <v/>
      </c>
      <c r="C12" s="28" t="str">
        <f>'Millions of Markets'!I8</f>
        <v>Good</v>
      </c>
      <c r="D12" s="28" t="str">
        <f>Naftastique!I8</f>
        <v/>
      </c>
      <c r="E12" s="29" t="str">
        <f>'One World Order'!I8</f>
        <v/>
      </c>
      <c r="F12" s="28"/>
      <c r="G12" s="115">
        <f>IF($B12=Main!$A$27,$R$2,-1)</f>
        <v>-1</v>
      </c>
      <c r="H12" s="116">
        <f>IF($B12=Main!$A$29,R$2,-1)</f>
        <v>-1</v>
      </c>
      <c r="I12" s="116">
        <f>IF($B12=Main!$A$31,R$2,-1)</f>
        <v>-1</v>
      </c>
      <c r="J12" s="116">
        <f>IF($C12=Main!$A$27,$R$2-$R$3,-1)</f>
        <v>-0.32999999999999996</v>
      </c>
      <c r="K12" s="116">
        <f>IF($C12=Main!$A$29,$R$2-$R$3,-1)</f>
        <v>-1</v>
      </c>
      <c r="L12" s="116">
        <f>IF($C12=Main!$A$31,$R$2-$R$3,-1)</f>
        <v>-1</v>
      </c>
      <c r="M12" s="116">
        <f>IF($D12=Main!$A$27,$R$2-2*$R$3,-1)</f>
        <v>-1</v>
      </c>
      <c r="N12" s="116">
        <f>IF($D12=Main!$A$29,$R$2-2*$R$3,-1)</f>
        <v>-1</v>
      </c>
      <c r="O12" s="116">
        <f>IF($D12=Main!$A$31,$R$2-2*$R$3,-1)</f>
        <v>-1</v>
      </c>
      <c r="P12" s="116">
        <f>IF($E12=Main!$A$27,$R$2-3*$R$3,-1)</f>
        <v>-1</v>
      </c>
      <c r="Q12" s="116">
        <f>IF($E12=Main!$A$29,$R$2-3*$R$3,-1)</f>
        <v>-1</v>
      </c>
      <c r="R12" s="117">
        <f>IF($E12=Main!$A$31,$R$2-3*$R$3,-1)</f>
        <v>-1</v>
      </c>
      <c r="S12" s="37"/>
    </row>
    <row r="13" spans="1:19" x14ac:dyDescent="0.3">
      <c r="A13" s="15" t="str">
        <f>Main!B11</f>
        <v>Segment 7</v>
      </c>
      <c r="B13" s="28" t="str">
        <f>'Global Marketplace'!I9</f>
        <v>Ambiguous</v>
      </c>
      <c r="C13" s="28" t="str">
        <f>'Millions of Markets'!I9</f>
        <v>Ambiguous</v>
      </c>
      <c r="D13" s="28" t="str">
        <f>Naftastique!I9</f>
        <v/>
      </c>
      <c r="E13" s="29" t="str">
        <f>'One World Order'!I9</f>
        <v>Ambiguous</v>
      </c>
      <c r="F13" s="28"/>
      <c r="G13" s="115">
        <f>IF($B13=Main!$A$27,$R$2,-1)</f>
        <v>-1</v>
      </c>
      <c r="H13" s="116">
        <f>IF($B13=Main!$A$29,R$2,-1)</f>
        <v>-1</v>
      </c>
      <c r="I13" s="116">
        <f>IF($B13=Main!$A$31,R$2,-1)</f>
        <v>-0.3</v>
      </c>
      <c r="J13" s="116">
        <f>IF($C13=Main!$A$27,$R$2-$R$3,-1)</f>
        <v>-1</v>
      </c>
      <c r="K13" s="116">
        <f>IF($C13=Main!$A$29,$R$2-$R$3,-1)</f>
        <v>-1</v>
      </c>
      <c r="L13" s="116">
        <f>IF($C13=Main!$A$31,$R$2-$R$3,-1)</f>
        <v>-0.32999999999999996</v>
      </c>
      <c r="M13" s="116">
        <f>IF($D13=Main!$A$27,$R$2-2*$R$3,-1)</f>
        <v>-1</v>
      </c>
      <c r="N13" s="116">
        <f>IF($D13=Main!$A$29,$R$2-2*$R$3,-1)</f>
        <v>-1</v>
      </c>
      <c r="O13" s="116">
        <f>IF($D13=Main!$A$31,$R$2-2*$R$3,-1)</f>
        <v>-1</v>
      </c>
      <c r="P13" s="116">
        <f>IF($E13=Main!$A$27,$R$2-3*$R$3,-1)</f>
        <v>-1</v>
      </c>
      <c r="Q13" s="116">
        <f>IF($E13=Main!$A$29,$R$2-3*$R$3,-1)</f>
        <v>-1</v>
      </c>
      <c r="R13" s="117">
        <f>IF($E13=Main!$A$31,$R$2-3*$R$3,-1)</f>
        <v>-0.39</v>
      </c>
      <c r="S13" s="37"/>
    </row>
    <row r="14" spans="1:19" x14ac:dyDescent="0.3">
      <c r="A14" s="15" t="str">
        <f>Main!B12</f>
        <v>Segment 8</v>
      </c>
      <c r="B14" s="28" t="str">
        <f>'Global Marketplace'!I10</f>
        <v/>
      </c>
      <c r="C14" s="28" t="str">
        <f>'Millions of Markets'!I10</f>
        <v/>
      </c>
      <c r="D14" s="28" t="str">
        <f>Naftastique!I10</f>
        <v>Ambiguous</v>
      </c>
      <c r="E14" s="29" t="str">
        <f>'One World Order'!I10</f>
        <v/>
      </c>
      <c r="F14" s="28"/>
      <c r="G14" s="115">
        <f>IF($B14=Main!$A$27,$R$2,-1)</f>
        <v>-1</v>
      </c>
      <c r="H14" s="116">
        <f>IF($B14=Main!$A$29,R$2,-1)</f>
        <v>-1</v>
      </c>
      <c r="I14" s="116">
        <f>IF($B14=Main!$A$31,R$2,-1)</f>
        <v>-1</v>
      </c>
      <c r="J14" s="116">
        <f>IF($C14=Main!$A$27,$R$2-$R$3,-1)</f>
        <v>-1</v>
      </c>
      <c r="K14" s="116">
        <f>IF($C14=Main!$A$29,$R$2-$R$3,-1)</f>
        <v>-1</v>
      </c>
      <c r="L14" s="116">
        <f>IF($C14=Main!$A$31,$R$2-$R$3,-1)</f>
        <v>-1</v>
      </c>
      <c r="M14" s="116">
        <f>IF($D14=Main!$A$27,$R$2-2*$R$3,-1)</f>
        <v>-1</v>
      </c>
      <c r="N14" s="116">
        <f>IF($D14=Main!$A$29,$R$2-2*$R$3,-1)</f>
        <v>-1</v>
      </c>
      <c r="O14" s="116">
        <f>IF($D14=Main!$A$31,$R$2-2*$R$3,-1)</f>
        <v>-0.36</v>
      </c>
      <c r="P14" s="116">
        <f>IF($E14=Main!$A$27,$R$2-3*$R$3,-1)</f>
        <v>-1</v>
      </c>
      <c r="Q14" s="116">
        <f>IF($E14=Main!$A$29,$R$2-3*$R$3,-1)</f>
        <v>-1</v>
      </c>
      <c r="R14" s="117">
        <f>IF($E14=Main!$A$31,$R$2-3*$R$3,-1)</f>
        <v>-1</v>
      </c>
      <c r="S14" s="37"/>
    </row>
    <row r="15" spans="1:19" x14ac:dyDescent="0.3">
      <c r="A15" s="15" t="str">
        <f>Main!B13</f>
        <v>Segment 9</v>
      </c>
      <c r="B15" s="28" t="str">
        <f>'Global Marketplace'!I11</f>
        <v>Ambiguous</v>
      </c>
      <c r="C15" s="28" t="str">
        <f>'Millions of Markets'!I11</f>
        <v/>
      </c>
      <c r="D15" s="28" t="str">
        <f>Naftastique!I11</f>
        <v/>
      </c>
      <c r="E15" s="29" t="str">
        <f>'One World Order'!I11</f>
        <v/>
      </c>
      <c r="F15" s="28"/>
      <c r="G15" s="115">
        <f>IF($B15=Main!$A$27,$R$2,-1)</f>
        <v>-1</v>
      </c>
      <c r="H15" s="116">
        <f>IF($B15=Main!$A$29,R$2,-1)</f>
        <v>-1</v>
      </c>
      <c r="I15" s="116">
        <f>IF($B15=Main!$A$31,R$2,-1)</f>
        <v>-0.3</v>
      </c>
      <c r="J15" s="116">
        <f>IF($C15=Main!$A$27,$R$2-$R$3,-1)</f>
        <v>-1</v>
      </c>
      <c r="K15" s="116">
        <f>IF($C15=Main!$A$29,$R$2-$R$3,-1)</f>
        <v>-1</v>
      </c>
      <c r="L15" s="116">
        <f>IF($C15=Main!$A$31,$R$2-$R$3,-1)</f>
        <v>-1</v>
      </c>
      <c r="M15" s="116">
        <f>IF($D15=Main!$A$27,$R$2-2*$R$3,-1)</f>
        <v>-1</v>
      </c>
      <c r="N15" s="116">
        <f>IF($D15=Main!$A$29,$R$2-2*$R$3,-1)</f>
        <v>-1</v>
      </c>
      <c r="O15" s="116">
        <f>IF($D15=Main!$A$31,$R$2-2*$R$3,-1)</f>
        <v>-1</v>
      </c>
      <c r="P15" s="116">
        <f>IF($E15=Main!$A$27,$R$2-3*$R$3,-1)</f>
        <v>-1</v>
      </c>
      <c r="Q15" s="116">
        <f>IF($E15=Main!$A$29,$R$2-3*$R$3,-1)</f>
        <v>-1</v>
      </c>
      <c r="R15" s="117">
        <f>IF($E15=Main!$A$31,$R$2-3*$R$3,-1)</f>
        <v>-1</v>
      </c>
      <c r="S15" s="37"/>
    </row>
    <row r="16" spans="1:19" x14ac:dyDescent="0.3">
      <c r="A16" s="15" t="str">
        <f>Main!B14</f>
        <v>Segment 10</v>
      </c>
      <c r="B16" s="28" t="str">
        <f>'Global Marketplace'!I12</f>
        <v/>
      </c>
      <c r="C16" s="28" t="str">
        <f>'Millions of Markets'!I12</f>
        <v>Bad</v>
      </c>
      <c r="D16" s="28" t="str">
        <f>Naftastique!I12</f>
        <v/>
      </c>
      <c r="E16" s="29" t="str">
        <f>'One World Order'!I12</f>
        <v/>
      </c>
      <c r="F16" s="28"/>
      <c r="G16" s="115">
        <f>IF($B16=Main!$A$27,$R$2,-1)</f>
        <v>-1</v>
      </c>
      <c r="H16" s="116">
        <f>IF($B16=Main!$A$29,R$2,-1)</f>
        <v>-1</v>
      </c>
      <c r="I16" s="116">
        <f>IF($B16=Main!$A$31,R$2,-1)</f>
        <v>-1</v>
      </c>
      <c r="J16" s="116">
        <f>IF($C16=Main!$A$27,$R$2-$R$3,-1)</f>
        <v>-1</v>
      </c>
      <c r="K16" s="116">
        <f>IF($C16=Main!$A$29,$R$2-$R$3,-1)</f>
        <v>-0.32999999999999996</v>
      </c>
      <c r="L16" s="116">
        <f>IF($C16=Main!$A$31,$R$2-$R$3,-1)</f>
        <v>-1</v>
      </c>
      <c r="M16" s="116">
        <f>IF($D16=Main!$A$27,$R$2-2*$R$3,-1)</f>
        <v>-1</v>
      </c>
      <c r="N16" s="116">
        <f>IF($D16=Main!$A$29,$R$2-2*$R$3,-1)</f>
        <v>-1</v>
      </c>
      <c r="O16" s="116">
        <f>IF($D16=Main!$A$31,$R$2-2*$R$3,-1)</f>
        <v>-1</v>
      </c>
      <c r="P16" s="116">
        <f>IF($E16=Main!$A$27,$R$2-3*$R$3,-1)</f>
        <v>-1</v>
      </c>
      <c r="Q16" s="116">
        <f>IF($E16=Main!$A$29,$R$2-3*$R$3,-1)</f>
        <v>-1</v>
      </c>
      <c r="R16" s="117">
        <f>IF($E16=Main!$A$31,$R$2-3*$R$3,-1)</f>
        <v>-1</v>
      </c>
      <c r="S16" s="37"/>
    </row>
    <row r="17" spans="1:36" x14ac:dyDescent="0.3">
      <c r="A17" s="15" t="str">
        <f>Main!B15</f>
        <v>Segment 11</v>
      </c>
      <c r="B17" s="28" t="str">
        <f>'Global Marketplace'!I13</f>
        <v>Ambiguous</v>
      </c>
      <c r="C17" s="28" t="str">
        <f>'Millions of Markets'!I13</f>
        <v>Ambiguous</v>
      </c>
      <c r="D17" s="28" t="str">
        <f>Naftastique!I13</f>
        <v>Ambiguous</v>
      </c>
      <c r="E17" s="29" t="str">
        <f>'One World Order'!I13</f>
        <v/>
      </c>
      <c r="F17" s="28"/>
      <c r="G17" s="115">
        <f>IF($B17=Main!$A$27,$R$2,-1)</f>
        <v>-1</v>
      </c>
      <c r="H17" s="116">
        <f>IF($B17=Main!$A$29,R$2,-1)</f>
        <v>-1</v>
      </c>
      <c r="I17" s="116">
        <f>IF($B17=Main!$A$31,R$2,-1)</f>
        <v>-0.3</v>
      </c>
      <c r="J17" s="116">
        <f>IF($C17=Main!$A$27,$R$2-$R$3,-1)</f>
        <v>-1</v>
      </c>
      <c r="K17" s="116">
        <f>IF($C17=Main!$A$29,$R$2-$R$3,-1)</f>
        <v>-1</v>
      </c>
      <c r="L17" s="116">
        <f>IF($C17=Main!$A$31,$R$2-$R$3,-1)</f>
        <v>-0.32999999999999996</v>
      </c>
      <c r="M17" s="116">
        <f>IF($D17=Main!$A$27,$R$2-2*$R$3,-1)</f>
        <v>-1</v>
      </c>
      <c r="N17" s="116">
        <f>IF($D17=Main!$A$29,$R$2-2*$R$3,-1)</f>
        <v>-1</v>
      </c>
      <c r="O17" s="116">
        <f>IF($D17=Main!$A$31,$R$2-2*$R$3,-1)</f>
        <v>-0.36</v>
      </c>
      <c r="P17" s="116">
        <f>IF($E17=Main!$A$27,$R$2-3*$R$3,-1)</f>
        <v>-1</v>
      </c>
      <c r="Q17" s="116">
        <f>IF($E17=Main!$A$29,$R$2-3*$R$3,-1)</f>
        <v>-1</v>
      </c>
      <c r="R17" s="117">
        <f>IF($E17=Main!$A$31,$R$2-3*$R$3,-1)</f>
        <v>-1</v>
      </c>
      <c r="S17" s="37"/>
    </row>
    <row r="18" spans="1:36" x14ac:dyDescent="0.3">
      <c r="A18" s="15" t="str">
        <f>Main!B16</f>
        <v>Segment 12</v>
      </c>
      <c r="B18" s="28" t="str">
        <f>'Global Marketplace'!I14</f>
        <v>Good</v>
      </c>
      <c r="C18" s="28" t="str">
        <f>'Millions of Markets'!I14</f>
        <v>Good</v>
      </c>
      <c r="D18" s="28" t="str">
        <f>Naftastique!I14</f>
        <v>Ambiguous</v>
      </c>
      <c r="E18" s="29" t="str">
        <f>'One World Order'!I14</f>
        <v>Bad</v>
      </c>
      <c r="F18" s="28"/>
      <c r="G18" s="115">
        <f>IF($B18=Main!$A$27,$R$2,-1)</f>
        <v>-0.3</v>
      </c>
      <c r="H18" s="116">
        <f>IF($B18=Main!$A$29,R$2,-1)</f>
        <v>-1</v>
      </c>
      <c r="I18" s="116">
        <f>IF($B18=Main!$A$31,R$2,-1)</f>
        <v>-1</v>
      </c>
      <c r="J18" s="116">
        <f>IF($C18=Main!$A$27,$R$2-$R$3,-1)</f>
        <v>-0.32999999999999996</v>
      </c>
      <c r="K18" s="116">
        <f>IF($C18=Main!$A$29,$R$2-$R$3,-1)</f>
        <v>-1</v>
      </c>
      <c r="L18" s="116">
        <f>IF($C18=Main!$A$31,$R$2-$R$3,-1)</f>
        <v>-1</v>
      </c>
      <c r="M18" s="116">
        <f>IF($D18=Main!$A$27,$R$2-2*$R$3,-1)</f>
        <v>-1</v>
      </c>
      <c r="N18" s="116">
        <f>IF($D18=Main!$A$29,$R$2-2*$R$3,-1)</f>
        <v>-1</v>
      </c>
      <c r="O18" s="116">
        <f>IF($D18=Main!$A$31,$R$2-2*$R$3,-1)</f>
        <v>-0.36</v>
      </c>
      <c r="P18" s="116">
        <f>IF($E18=Main!$A$27,$R$2-3*$R$3,-1)</f>
        <v>-1</v>
      </c>
      <c r="Q18" s="116">
        <f>IF($E18=Main!$A$29,$R$2-3*$R$3,-1)</f>
        <v>-0.39</v>
      </c>
      <c r="R18" s="117">
        <f>IF($E18=Main!$A$31,$R$2-3*$R$3,-1)</f>
        <v>-1</v>
      </c>
      <c r="S18" s="37"/>
    </row>
    <row r="19" spans="1:36" x14ac:dyDescent="0.3">
      <c r="A19" s="15" t="str">
        <f>Main!B17</f>
        <v>Segment 13</v>
      </c>
      <c r="B19" s="28" t="str">
        <f>'Global Marketplace'!I15</f>
        <v>Ambiguous</v>
      </c>
      <c r="C19" s="28" t="str">
        <f>'Millions of Markets'!I15</f>
        <v/>
      </c>
      <c r="D19" s="28" t="str">
        <f>Naftastique!I15</f>
        <v/>
      </c>
      <c r="E19" s="29" t="str">
        <f>'One World Order'!I15</f>
        <v>Good</v>
      </c>
      <c r="F19" s="28"/>
      <c r="G19" s="115">
        <f>IF($B19=Main!$A$27,$R$2,-1)</f>
        <v>-1</v>
      </c>
      <c r="H19" s="116">
        <f>IF($B19=Main!$A$29,R$2,-1)</f>
        <v>-1</v>
      </c>
      <c r="I19" s="116">
        <f>IF($B19=Main!$A$31,R$2,-1)</f>
        <v>-0.3</v>
      </c>
      <c r="J19" s="116">
        <f>IF($C19=Main!$A$27,$R$2-$R$3,-1)</f>
        <v>-1</v>
      </c>
      <c r="K19" s="116">
        <f>IF($C19=Main!$A$29,$R$2-$R$3,-1)</f>
        <v>-1</v>
      </c>
      <c r="L19" s="116">
        <f>IF($C19=Main!$A$31,$R$2-$R$3,-1)</f>
        <v>-1</v>
      </c>
      <c r="M19" s="116">
        <f>IF($D19=Main!$A$27,$R$2-2*$R$3,-1)</f>
        <v>-1</v>
      </c>
      <c r="N19" s="116">
        <f>IF($D19=Main!$A$29,$R$2-2*$R$3,-1)</f>
        <v>-1</v>
      </c>
      <c r="O19" s="116">
        <f>IF($D19=Main!$A$31,$R$2-2*$R$3,-1)</f>
        <v>-1</v>
      </c>
      <c r="P19" s="116">
        <f>IF($E19=Main!$A$27,$R$2-3*$R$3,-1)</f>
        <v>-0.39</v>
      </c>
      <c r="Q19" s="116">
        <f>IF($E19=Main!$A$29,$R$2-3*$R$3,-1)</f>
        <v>-1</v>
      </c>
      <c r="R19" s="117">
        <f>IF($E19=Main!$A$31,$R$2-3*$R$3,-1)</f>
        <v>-1</v>
      </c>
      <c r="S19" s="37"/>
    </row>
    <row r="20" spans="1:36" x14ac:dyDescent="0.3">
      <c r="A20" s="15" t="str">
        <f>Main!B18</f>
        <v>Segment 14</v>
      </c>
      <c r="B20" s="28" t="str">
        <f>'Global Marketplace'!I16</f>
        <v>Good</v>
      </c>
      <c r="C20" s="28" t="str">
        <f>'Millions of Markets'!I16</f>
        <v>Bad</v>
      </c>
      <c r="D20" s="28" t="str">
        <f>Naftastique!I16</f>
        <v/>
      </c>
      <c r="E20" s="29" t="str">
        <f>'One World Order'!I16</f>
        <v/>
      </c>
      <c r="F20" s="28"/>
      <c r="G20" s="115">
        <f>IF($B20=Main!$A$27,$R$2,-1)</f>
        <v>-0.3</v>
      </c>
      <c r="H20" s="116">
        <f>IF($B20=Main!$A$29,R$2,-1)</f>
        <v>-1</v>
      </c>
      <c r="I20" s="116">
        <f>IF($B20=Main!$A$31,R$2,-1)</f>
        <v>-1</v>
      </c>
      <c r="J20" s="116">
        <f>IF($C20=Main!$A$27,$R$2-$R$3,-1)</f>
        <v>-1</v>
      </c>
      <c r="K20" s="116">
        <f>IF($C20=Main!$A$29,$R$2-$R$3,-1)</f>
        <v>-0.32999999999999996</v>
      </c>
      <c r="L20" s="116">
        <f>IF($C20=Main!$A$31,$R$2-$R$3,-1)</f>
        <v>-1</v>
      </c>
      <c r="M20" s="116">
        <f>IF($D20=Main!$A$27,$R$2-2*$R$3,-1)</f>
        <v>-1</v>
      </c>
      <c r="N20" s="116">
        <f>IF($D20=Main!$A$29,$R$2-2*$R$3,-1)</f>
        <v>-1</v>
      </c>
      <c r="O20" s="116">
        <f>IF($D20=Main!$A$31,$R$2-2*$R$3,-1)</f>
        <v>-1</v>
      </c>
      <c r="P20" s="116">
        <f>IF($E20=Main!$A$27,$R$2-3*$R$3,-1)</f>
        <v>-1</v>
      </c>
      <c r="Q20" s="116">
        <f>IF($E20=Main!$A$29,$R$2-3*$R$3,-1)</f>
        <v>-1</v>
      </c>
      <c r="R20" s="117">
        <f>IF($E20=Main!$A$31,$R$2-3*$R$3,-1)</f>
        <v>-1</v>
      </c>
      <c r="S20" s="37"/>
    </row>
    <row r="21" spans="1:36" x14ac:dyDescent="0.3">
      <c r="A21" s="15" t="str">
        <f>Main!B19</f>
        <v>Segment 15</v>
      </c>
      <c r="B21" s="28" t="str">
        <f>'Global Marketplace'!I17</f>
        <v>Ambiguous</v>
      </c>
      <c r="C21" s="28" t="str">
        <f>'Millions of Markets'!I17</f>
        <v/>
      </c>
      <c r="D21" s="28" t="str">
        <f>Naftastique!I17</f>
        <v/>
      </c>
      <c r="E21" s="29" t="str">
        <f>'One World Order'!I17</f>
        <v/>
      </c>
      <c r="F21" s="28"/>
      <c r="G21" s="115">
        <f>IF($B21=Main!$A$27,$R$2,-1)</f>
        <v>-1</v>
      </c>
      <c r="H21" s="116">
        <f>IF($B21=Main!$A$29,R$2,-1)</f>
        <v>-1</v>
      </c>
      <c r="I21" s="116">
        <f>IF($B21=Main!$A$31,R$2,-1)</f>
        <v>-0.3</v>
      </c>
      <c r="J21" s="116">
        <f>IF($C21=Main!$A$27,$R$2-$R$3,-1)</f>
        <v>-1</v>
      </c>
      <c r="K21" s="116">
        <f>IF($C21=Main!$A$29,$R$2-$R$3,-1)</f>
        <v>-1</v>
      </c>
      <c r="L21" s="116">
        <f>IF($C21=Main!$A$31,$R$2-$R$3,-1)</f>
        <v>-1</v>
      </c>
      <c r="M21" s="116">
        <f>IF($D21=Main!$A$27,$R$2-2*$R$3,-1)</f>
        <v>-1</v>
      </c>
      <c r="N21" s="116">
        <f>IF($D21=Main!$A$29,$R$2-2*$R$3,-1)</f>
        <v>-1</v>
      </c>
      <c r="O21" s="116">
        <f>IF($D21=Main!$A$31,$R$2-2*$R$3,-1)</f>
        <v>-1</v>
      </c>
      <c r="P21" s="116">
        <f>IF($E21=Main!$A$27,$R$2-3*$R$3,-1)</f>
        <v>-1</v>
      </c>
      <c r="Q21" s="116">
        <f>IF($E21=Main!$A$29,$R$2-3*$R$3,-1)</f>
        <v>-1</v>
      </c>
      <c r="R21" s="117">
        <f>IF($E21=Main!$A$31,$R$2-3*$R$3,-1)</f>
        <v>-1</v>
      </c>
      <c r="S21" s="37"/>
    </row>
    <row r="22" spans="1:36" x14ac:dyDescent="0.3">
      <c r="A22" s="16" t="str">
        <f>Main!B20</f>
        <v>Segment 16</v>
      </c>
      <c r="B22" s="30" t="str">
        <f>'Global Marketplace'!I18</f>
        <v>Good</v>
      </c>
      <c r="C22" s="30" t="str">
        <f>'Millions of Markets'!I18</f>
        <v>Ambiguous</v>
      </c>
      <c r="D22" s="30" t="str">
        <f>Naftastique!I18</f>
        <v>Ambiguous</v>
      </c>
      <c r="E22" s="31" t="str">
        <f>'One World Order'!I18</f>
        <v>Ambiguous</v>
      </c>
      <c r="F22" s="28"/>
      <c r="G22" s="118">
        <f>IF($B22=Main!$A$27,$R$2,-1)</f>
        <v>-0.3</v>
      </c>
      <c r="H22" s="119">
        <f>IF($B22=Main!$A$29,R$2,-1)</f>
        <v>-1</v>
      </c>
      <c r="I22" s="119">
        <f>IF($B22=Main!$A$31,R$2,-1)</f>
        <v>-1</v>
      </c>
      <c r="J22" s="119">
        <f>IF($C22=Main!$A$27,$R$2-$R$3,-1)</f>
        <v>-1</v>
      </c>
      <c r="K22" s="119">
        <f>IF($C22=Main!$A$29,$R$2-$R$3,-1)</f>
        <v>-1</v>
      </c>
      <c r="L22" s="119">
        <f>IF($C22=Main!$A$31,$R$2-$R$3,-1)</f>
        <v>-0.32999999999999996</v>
      </c>
      <c r="M22" s="119">
        <f>IF($D22=Main!$A$27,$R$2-2*$R$3,-1)</f>
        <v>-1</v>
      </c>
      <c r="N22" s="119">
        <f>IF($D22=Main!$A$29,$R$2-2*$R$3,-1)</f>
        <v>-1</v>
      </c>
      <c r="O22" s="119">
        <f>IF($D22=Main!$A$31,$R$2-2*$R$3,-1)</f>
        <v>-0.36</v>
      </c>
      <c r="P22" s="119">
        <f>IF($E22=Main!$A$27,$R$2-3*$R$3,-1)</f>
        <v>-1</v>
      </c>
      <c r="Q22" s="119">
        <f>IF($E22=Main!$A$29,$R$2-3*$R$3,-1)</f>
        <v>-1</v>
      </c>
      <c r="R22" s="120">
        <f>IF($E22=Main!$A$31,$R$2-3*$R$3,-1)</f>
        <v>-0.39</v>
      </c>
      <c r="S22" s="37"/>
    </row>
    <row r="23" spans="1:36" x14ac:dyDescent="0.3">
      <c r="AJ23" s="1" t="s">
        <v>38</v>
      </c>
    </row>
    <row r="26" spans="1:36" s="9" customFormat="1" x14ac:dyDescent="0.3">
      <c r="A26" s="1"/>
    </row>
  </sheetData>
  <sheetProtection password="C70C" sheet="1" objects="1" scenarios="1"/>
  <mergeCells count="5">
    <mergeCell ref="C5:E5"/>
    <mergeCell ref="J5:L5"/>
    <mergeCell ref="M5:O5"/>
    <mergeCell ref="P5:R5"/>
    <mergeCell ref="G5:I5"/>
  </mergeCells>
  <conditionalFormatting sqref="G7:R22">
    <cfRule type="expression" dxfId="3" priority="6">
      <formula>G7=-1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31709CF1-F117-4E23-8D52-AA0AFEDFA818}">
            <xm:f>B7=Main!$A$31</xm:f>
            <x14:dxf>
              <fill>
                <patternFill>
                  <bgColor rgb="FFFFFF66"/>
                </patternFill>
              </fill>
            </x14:dxf>
          </x14:cfRule>
          <x14:cfRule type="expression" priority="9" id="{996FFB0D-1D8A-400E-BF46-22C5D03851E4}">
            <xm:f>B7=Main!$A$29</xm:f>
            <x14:dxf>
              <fill>
                <patternFill>
                  <bgColor theme="5" tint="0.39994506668294322"/>
                </patternFill>
              </fill>
            </x14:dxf>
          </x14:cfRule>
          <x14:cfRule type="expression" priority="10" id="{933884AE-F462-4357-B02E-6F2006CD8270}">
            <xm:f>B7=Main!$A$27</xm:f>
            <x14:dxf>
              <fill>
                <patternFill>
                  <bgColor rgb="FF92D050"/>
                </patternFill>
              </fill>
            </x14:dxf>
          </x14:cfRule>
          <xm:sqref>S7:S22 B7:F22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9"/>
  <sheetViews>
    <sheetView workbookViewId="0">
      <selection activeCell="E12" sqref="E12"/>
    </sheetView>
  </sheetViews>
  <sheetFormatPr defaultRowHeight="14.25" x14ac:dyDescent="0.25"/>
  <cols>
    <col min="1" max="1" width="33.7109375" style="66" customWidth="1"/>
    <col min="2" max="2" width="62.85546875" style="66" customWidth="1"/>
    <col min="3" max="16384" width="9.140625" style="66"/>
  </cols>
  <sheetData>
    <row r="1" spans="1:2" x14ac:dyDescent="0.25">
      <c r="A1" s="150" t="str">
        <f>Main!B1</f>
        <v>Workshop X</v>
      </c>
      <c r="B1" s="150"/>
    </row>
    <row r="2" spans="1:2" ht="35.25" customHeight="1" x14ac:dyDescent="0.25">
      <c r="A2" s="151" t="s">
        <v>90</v>
      </c>
      <c r="B2" s="151"/>
    </row>
    <row r="3" spans="1:2" ht="28.5" customHeight="1" x14ac:dyDescent="0.25">
      <c r="A3" s="67" t="s">
        <v>17</v>
      </c>
      <c r="B3" s="69" t="s">
        <v>91</v>
      </c>
    </row>
    <row r="4" spans="1:2" ht="38.1" customHeight="1" x14ac:dyDescent="0.25">
      <c r="A4" s="129" t="str">
        <f>Main!B5</f>
        <v>Segment 1</v>
      </c>
      <c r="B4" s="131" t="str">
        <f>Main!C5</f>
        <v>Entire stretch of Highway I-5 in State of Washington and other major N/S roads parallel to it</v>
      </c>
    </row>
    <row r="5" spans="1:2" ht="38.1" customHeight="1" x14ac:dyDescent="0.25">
      <c r="A5" s="129" t="str">
        <f>Main!B6</f>
        <v>Segment 2</v>
      </c>
      <c r="B5" s="131">
        <f>Main!C6</f>
        <v>0</v>
      </c>
    </row>
    <row r="6" spans="1:2" ht="38.1" customHeight="1" x14ac:dyDescent="0.25">
      <c r="A6" s="129" t="str">
        <f>Main!B7</f>
        <v>Segment 3</v>
      </c>
      <c r="B6" s="131">
        <f>Main!C7</f>
        <v>0</v>
      </c>
    </row>
    <row r="7" spans="1:2" ht="38.1" customHeight="1" x14ac:dyDescent="0.25">
      <c r="A7" s="129" t="str">
        <f>Main!B8</f>
        <v>Segment 4</v>
      </c>
      <c r="B7" s="131">
        <f>Main!C8</f>
        <v>0</v>
      </c>
    </row>
    <row r="8" spans="1:2" ht="38.1" customHeight="1" x14ac:dyDescent="0.25">
      <c r="A8" s="129" t="str">
        <f>Main!B9</f>
        <v>Segment 5</v>
      </c>
      <c r="B8" s="131">
        <f>Main!C9</f>
        <v>0</v>
      </c>
    </row>
    <row r="9" spans="1:2" ht="38.1" customHeight="1" x14ac:dyDescent="0.25">
      <c r="A9" s="129" t="str">
        <f>Main!B10</f>
        <v>Segment 6</v>
      </c>
      <c r="B9" s="131">
        <f>Main!C10</f>
        <v>0</v>
      </c>
    </row>
    <row r="10" spans="1:2" ht="38.1" customHeight="1" x14ac:dyDescent="0.25">
      <c r="A10" s="129" t="str">
        <f>Main!B11</f>
        <v>Segment 7</v>
      </c>
      <c r="B10" s="131">
        <f>Main!C11</f>
        <v>0</v>
      </c>
    </row>
    <row r="11" spans="1:2" ht="38.1" customHeight="1" x14ac:dyDescent="0.25">
      <c r="A11" s="129" t="str">
        <f>Main!B12</f>
        <v>Segment 8</v>
      </c>
      <c r="B11" s="131">
        <f>Main!C12</f>
        <v>0</v>
      </c>
    </row>
    <row r="12" spans="1:2" ht="38.1" customHeight="1" x14ac:dyDescent="0.25">
      <c r="A12" s="129" t="str">
        <f>Main!B13</f>
        <v>Segment 9</v>
      </c>
      <c r="B12" s="131">
        <f>Main!C13</f>
        <v>0</v>
      </c>
    </row>
    <row r="13" spans="1:2" ht="38.1" customHeight="1" x14ac:dyDescent="0.25">
      <c r="A13" s="129" t="str">
        <f>Main!B14</f>
        <v>Segment 10</v>
      </c>
      <c r="B13" s="131">
        <f>Main!C14</f>
        <v>0</v>
      </c>
    </row>
    <row r="14" spans="1:2" ht="38.1" customHeight="1" x14ac:dyDescent="0.25">
      <c r="A14" s="129" t="str">
        <f>Main!B15</f>
        <v>Segment 11</v>
      </c>
      <c r="B14" s="131">
        <f>Main!C15</f>
        <v>0</v>
      </c>
    </row>
    <row r="15" spans="1:2" ht="38.1" customHeight="1" x14ac:dyDescent="0.25">
      <c r="A15" s="129" t="str">
        <f>Main!B16</f>
        <v>Segment 12</v>
      </c>
      <c r="B15" s="131">
        <f>Main!C16</f>
        <v>0</v>
      </c>
    </row>
    <row r="16" spans="1:2" ht="38.1" customHeight="1" x14ac:dyDescent="0.25">
      <c r="A16" s="129" t="str">
        <f>Main!B17</f>
        <v>Segment 13</v>
      </c>
      <c r="B16" s="131">
        <f>Main!C17</f>
        <v>0</v>
      </c>
    </row>
    <row r="17" spans="1:2" ht="38.1" customHeight="1" x14ac:dyDescent="0.25">
      <c r="A17" s="129" t="str">
        <f>Main!B18</f>
        <v>Segment 14</v>
      </c>
      <c r="B17" s="131">
        <f>Main!C18</f>
        <v>0</v>
      </c>
    </row>
    <row r="18" spans="1:2" ht="38.1" customHeight="1" x14ac:dyDescent="0.25">
      <c r="A18" s="129" t="str">
        <f>Main!B19</f>
        <v>Segment 15</v>
      </c>
      <c r="B18" s="131">
        <f>Main!C19</f>
        <v>0</v>
      </c>
    </row>
    <row r="19" spans="1:2" ht="38.1" customHeight="1" x14ac:dyDescent="0.25">
      <c r="A19" s="130" t="str">
        <f>Main!B20</f>
        <v>Segment 16</v>
      </c>
      <c r="B19" s="132">
        <f>Main!C20</f>
        <v>0</v>
      </c>
    </row>
  </sheetData>
  <sheetProtection password="C70C" sheet="1" objects="1" scenarios="1"/>
  <mergeCells count="2">
    <mergeCell ref="A1:B1"/>
    <mergeCell ref="A2:B2"/>
  </mergeCells>
  <pageMargins left="0.45" right="0.45"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9"/>
  <sheetViews>
    <sheetView workbookViewId="0">
      <selection activeCell="A4" sqref="A4"/>
    </sheetView>
  </sheetViews>
  <sheetFormatPr defaultRowHeight="14.25" x14ac:dyDescent="0.25"/>
  <cols>
    <col min="1" max="1" width="72.28515625" style="66" customWidth="1"/>
    <col min="2" max="3" width="11.7109375" style="66" customWidth="1"/>
    <col min="4" max="16384" width="9.140625" style="66"/>
  </cols>
  <sheetData>
    <row r="1" spans="1:3" x14ac:dyDescent="0.25">
      <c r="A1" s="150" t="s">
        <v>73</v>
      </c>
      <c r="B1" s="150"/>
      <c r="C1" s="150"/>
    </row>
    <row r="2" spans="1:3" ht="35.25" customHeight="1" x14ac:dyDescent="0.25">
      <c r="A2" s="151" t="str">
        <f>CONCATENATE("Infrastructure Segments for ",Main!$B$1)</f>
        <v>Infrastructure Segments for Workshop X</v>
      </c>
      <c r="B2" s="151"/>
      <c r="C2" s="151"/>
    </row>
    <row r="3" spans="1:3" ht="20.25" x14ac:dyDescent="0.25">
      <c r="A3" s="67" t="s">
        <v>17</v>
      </c>
      <c r="B3" s="68" t="s">
        <v>24</v>
      </c>
      <c r="C3" s="69" t="s">
        <v>75</v>
      </c>
    </row>
    <row r="4" spans="1:3" ht="38.1" customHeight="1" x14ac:dyDescent="0.25">
      <c r="A4" s="70" t="str">
        <f>Main!B5</f>
        <v>Segment 1</v>
      </c>
      <c r="B4" s="71"/>
      <c r="C4" s="74" t="s">
        <v>76</v>
      </c>
    </row>
    <row r="5" spans="1:3" ht="38.1" customHeight="1" x14ac:dyDescent="0.25">
      <c r="A5" s="70" t="str">
        <f>Main!B6</f>
        <v>Segment 2</v>
      </c>
      <c r="B5" s="71"/>
      <c r="C5" s="74" t="s">
        <v>76</v>
      </c>
    </row>
    <row r="6" spans="1:3" ht="38.1" customHeight="1" x14ac:dyDescent="0.25">
      <c r="A6" s="70" t="str">
        <f>Main!B7</f>
        <v>Segment 3</v>
      </c>
      <c r="B6" s="71"/>
      <c r="C6" s="74" t="s">
        <v>76</v>
      </c>
    </row>
    <row r="7" spans="1:3" ht="38.1" customHeight="1" x14ac:dyDescent="0.25">
      <c r="A7" s="70" t="str">
        <f>Main!B8</f>
        <v>Segment 4</v>
      </c>
      <c r="B7" s="71"/>
      <c r="C7" s="74" t="s">
        <v>76</v>
      </c>
    </row>
    <row r="8" spans="1:3" ht="38.1" customHeight="1" x14ac:dyDescent="0.25">
      <c r="A8" s="70" t="str">
        <f>Main!B9</f>
        <v>Segment 5</v>
      </c>
      <c r="B8" s="71"/>
      <c r="C8" s="74" t="s">
        <v>76</v>
      </c>
    </row>
    <row r="9" spans="1:3" ht="38.1" customHeight="1" x14ac:dyDescent="0.25">
      <c r="A9" s="70" t="str">
        <f>Main!B10</f>
        <v>Segment 6</v>
      </c>
      <c r="B9" s="71"/>
      <c r="C9" s="74" t="s">
        <v>76</v>
      </c>
    </row>
    <row r="10" spans="1:3" ht="38.1" customHeight="1" x14ac:dyDescent="0.25">
      <c r="A10" s="70" t="str">
        <f>Main!B11</f>
        <v>Segment 7</v>
      </c>
      <c r="B10" s="71"/>
      <c r="C10" s="74" t="s">
        <v>76</v>
      </c>
    </row>
    <row r="11" spans="1:3" ht="38.1" customHeight="1" x14ac:dyDescent="0.25">
      <c r="A11" s="70" t="str">
        <f>Main!B12</f>
        <v>Segment 8</v>
      </c>
      <c r="B11" s="71"/>
      <c r="C11" s="74" t="s">
        <v>76</v>
      </c>
    </row>
    <row r="12" spans="1:3" ht="38.1" customHeight="1" x14ac:dyDescent="0.25">
      <c r="A12" s="70" t="str">
        <f>Main!B13</f>
        <v>Segment 9</v>
      </c>
      <c r="B12" s="71"/>
      <c r="C12" s="74" t="s">
        <v>76</v>
      </c>
    </row>
    <row r="13" spans="1:3" ht="38.1" customHeight="1" x14ac:dyDescent="0.25">
      <c r="A13" s="70" t="str">
        <f>Main!B14</f>
        <v>Segment 10</v>
      </c>
      <c r="B13" s="71"/>
      <c r="C13" s="74" t="s">
        <v>76</v>
      </c>
    </row>
    <row r="14" spans="1:3" ht="38.1" customHeight="1" x14ac:dyDescent="0.25">
      <c r="A14" s="70" t="str">
        <f>Main!B15</f>
        <v>Segment 11</v>
      </c>
      <c r="B14" s="71"/>
      <c r="C14" s="74" t="s">
        <v>76</v>
      </c>
    </row>
    <row r="15" spans="1:3" ht="38.1" customHeight="1" x14ac:dyDescent="0.25">
      <c r="A15" s="70" t="str">
        <f>Main!B16</f>
        <v>Segment 12</v>
      </c>
      <c r="B15" s="71"/>
      <c r="C15" s="74" t="s">
        <v>76</v>
      </c>
    </row>
    <row r="16" spans="1:3" ht="38.1" customHeight="1" x14ac:dyDescent="0.25">
      <c r="A16" s="70" t="str">
        <f>Main!B17</f>
        <v>Segment 13</v>
      </c>
      <c r="B16" s="71"/>
      <c r="C16" s="74" t="s">
        <v>76</v>
      </c>
    </row>
    <row r="17" spans="1:3" ht="38.1" customHeight="1" x14ac:dyDescent="0.25">
      <c r="A17" s="70" t="str">
        <f>Main!B18</f>
        <v>Segment 14</v>
      </c>
      <c r="B17" s="71"/>
      <c r="C17" s="74" t="s">
        <v>76</v>
      </c>
    </row>
    <row r="18" spans="1:3" ht="38.1" customHeight="1" x14ac:dyDescent="0.25">
      <c r="A18" s="70" t="str">
        <f>Main!B19</f>
        <v>Segment 15</v>
      </c>
      <c r="B18" s="71"/>
      <c r="C18" s="74" t="s">
        <v>76</v>
      </c>
    </row>
    <row r="19" spans="1:3" ht="38.1" customHeight="1" x14ac:dyDescent="0.25">
      <c r="A19" s="72" t="str">
        <f>Main!B20</f>
        <v>Segment 16</v>
      </c>
      <c r="B19" s="73"/>
      <c r="C19" s="75" t="s">
        <v>76</v>
      </c>
    </row>
  </sheetData>
  <sheetProtection password="C70C" sheet="1" objects="1" scenarios="1"/>
  <mergeCells count="2">
    <mergeCell ref="A2:C2"/>
    <mergeCell ref="A1:C1"/>
  </mergeCells>
  <pageMargins left="0.45" right="0.45" top="0.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11"/>
  <sheetViews>
    <sheetView topLeftCell="G1" zoomScale="40" zoomScaleNormal="40" workbookViewId="0">
      <selection activeCell="M1" sqref="A1:XFD1048576"/>
    </sheetView>
  </sheetViews>
  <sheetFormatPr defaultRowHeight="14.25" x14ac:dyDescent="0.25"/>
  <cols>
    <col min="1" max="1" width="62.85546875" style="66" customWidth="1"/>
    <col min="2" max="3" width="25.7109375" style="66" customWidth="1"/>
    <col min="4" max="4" width="62.85546875" style="66" customWidth="1"/>
    <col min="5" max="6" width="25.7109375" style="66" customWidth="1"/>
    <col min="7" max="7" width="62.85546875" style="66" customWidth="1"/>
    <col min="8" max="9" width="25.7109375" style="66" customWidth="1"/>
    <col min="10" max="10" width="62.85546875" style="66" customWidth="1"/>
    <col min="11" max="12" width="25.7109375" style="66" customWidth="1"/>
    <col min="13" max="13" width="62.85546875" style="66" customWidth="1"/>
    <col min="14" max="15" width="25.7109375" style="66" customWidth="1"/>
    <col min="16" max="16" width="62.85546875" style="66" customWidth="1"/>
    <col min="17" max="18" width="25.7109375" style="66" customWidth="1"/>
    <col min="19" max="19" width="62.85546875" style="66" customWidth="1"/>
    <col min="20" max="21" width="25.7109375" style="66" customWidth="1"/>
    <col min="22" max="22" width="62.85546875" style="66" customWidth="1"/>
    <col min="23" max="24" width="25.7109375" style="66" customWidth="1"/>
    <col min="25" max="16384" width="9.140625" style="66"/>
  </cols>
  <sheetData>
    <row r="1" spans="1:24" ht="36" customHeight="1" x14ac:dyDescent="0.25">
      <c r="A1" s="151" t="s">
        <v>80</v>
      </c>
      <c r="B1" s="151"/>
      <c r="C1" s="151"/>
      <c r="D1" s="151" t="s">
        <v>80</v>
      </c>
      <c r="E1" s="151"/>
      <c r="F1" s="151"/>
      <c r="G1" s="151" t="s">
        <v>81</v>
      </c>
      <c r="H1" s="151"/>
      <c r="I1" s="151"/>
      <c r="J1" s="151" t="s">
        <v>81</v>
      </c>
      <c r="K1" s="151"/>
      <c r="L1" s="151"/>
      <c r="M1" s="151" t="s">
        <v>82</v>
      </c>
      <c r="N1" s="151"/>
      <c r="O1" s="151"/>
      <c r="P1" s="151" t="s">
        <v>82</v>
      </c>
      <c r="Q1" s="151"/>
      <c r="R1" s="151"/>
      <c r="S1" s="151" t="s">
        <v>83</v>
      </c>
      <c r="T1" s="151"/>
      <c r="U1" s="151"/>
      <c r="V1" s="151" t="s">
        <v>83</v>
      </c>
      <c r="W1" s="151"/>
      <c r="X1" s="151"/>
    </row>
    <row r="2" spans="1:24" ht="56.25" customHeight="1" x14ac:dyDescent="0.25">
      <c r="A2" s="152" t="str">
        <f>CONCATENATE("Infrastructure Segments for ",Main!$B$1)</f>
        <v>Infrastructure Segments for Workshop X</v>
      </c>
      <c r="B2" s="152"/>
      <c r="C2" s="152"/>
      <c r="D2" s="152" t="str">
        <f>CONCATENATE("Infrastructure Segments for ",Main!$B$1)</f>
        <v>Infrastructure Segments for Workshop X</v>
      </c>
      <c r="E2" s="152"/>
      <c r="F2" s="152"/>
      <c r="G2" s="152" t="str">
        <f>CONCATENATE("Infrastructure Segments for ",Main!$B$1)</f>
        <v>Infrastructure Segments for Workshop X</v>
      </c>
      <c r="H2" s="152"/>
      <c r="I2" s="152"/>
      <c r="J2" s="152" t="str">
        <f>CONCATENATE("Infrastructure Segments for ",Main!$B$1)</f>
        <v>Infrastructure Segments for Workshop X</v>
      </c>
      <c r="K2" s="152"/>
      <c r="L2" s="152"/>
      <c r="M2" s="152" t="str">
        <f>CONCATENATE("Infrastructure Segments for ",Main!$B$1)</f>
        <v>Infrastructure Segments for Workshop X</v>
      </c>
      <c r="N2" s="152"/>
      <c r="O2" s="152"/>
      <c r="P2" s="152" t="str">
        <f>CONCATENATE("Infrastructure Segments for ",Main!$B$1)</f>
        <v>Infrastructure Segments for Workshop X</v>
      </c>
      <c r="Q2" s="152"/>
      <c r="R2" s="152"/>
      <c r="S2" s="152" t="str">
        <f>CONCATENATE("Infrastructure Segments for ",Main!$B$1)</f>
        <v>Infrastructure Segments for Workshop X</v>
      </c>
      <c r="T2" s="152"/>
      <c r="U2" s="152"/>
      <c r="V2" s="152" t="str">
        <f>CONCATENATE("Infrastructure Segments for ",Main!$B$1)</f>
        <v>Infrastructure Segments for Workshop X</v>
      </c>
      <c r="W2" s="152"/>
      <c r="X2" s="152"/>
    </row>
    <row r="3" spans="1:24" s="76" customFormat="1" ht="30" customHeight="1" x14ac:dyDescent="0.25">
      <c r="A3" s="80" t="s">
        <v>17</v>
      </c>
      <c r="B3" s="81" t="s">
        <v>78</v>
      </c>
      <c r="C3" s="82" t="s">
        <v>79</v>
      </c>
      <c r="D3" s="80" t="s">
        <v>17</v>
      </c>
      <c r="E3" s="81" t="s">
        <v>78</v>
      </c>
      <c r="F3" s="82" t="s">
        <v>79</v>
      </c>
      <c r="G3" s="83" t="s">
        <v>17</v>
      </c>
      <c r="H3" s="84" t="s">
        <v>78</v>
      </c>
      <c r="I3" s="85" t="s">
        <v>79</v>
      </c>
      <c r="J3" s="83" t="s">
        <v>17</v>
      </c>
      <c r="K3" s="84" t="s">
        <v>78</v>
      </c>
      <c r="L3" s="85" t="s">
        <v>79</v>
      </c>
      <c r="M3" s="89" t="s">
        <v>17</v>
      </c>
      <c r="N3" s="90" t="s">
        <v>78</v>
      </c>
      <c r="O3" s="91" t="s">
        <v>79</v>
      </c>
      <c r="P3" s="89" t="s">
        <v>17</v>
      </c>
      <c r="Q3" s="90" t="s">
        <v>78</v>
      </c>
      <c r="R3" s="91" t="s">
        <v>79</v>
      </c>
      <c r="S3" s="86" t="s">
        <v>17</v>
      </c>
      <c r="T3" s="87" t="s">
        <v>78</v>
      </c>
      <c r="U3" s="88" t="s">
        <v>79</v>
      </c>
      <c r="V3" s="86" t="s">
        <v>17</v>
      </c>
      <c r="W3" s="87" t="s">
        <v>78</v>
      </c>
      <c r="X3" s="88" t="s">
        <v>79</v>
      </c>
    </row>
    <row r="4" spans="1:24" ht="123.95" customHeight="1" x14ac:dyDescent="0.25">
      <c r="A4" s="78" t="str">
        <f>Main!$B5</f>
        <v>Segment 1</v>
      </c>
      <c r="B4" s="71"/>
      <c r="C4" s="74"/>
      <c r="D4" s="78" t="str">
        <f>Main!$B13</f>
        <v>Segment 9</v>
      </c>
      <c r="E4" s="71"/>
      <c r="F4" s="74"/>
      <c r="G4" s="78" t="str">
        <f>Main!$B5</f>
        <v>Segment 1</v>
      </c>
      <c r="H4" s="71"/>
      <c r="I4" s="74"/>
      <c r="J4" s="78" t="str">
        <f>Main!$B13</f>
        <v>Segment 9</v>
      </c>
      <c r="K4" s="71"/>
      <c r="L4" s="74"/>
      <c r="M4" s="78" t="str">
        <f>Main!$B5</f>
        <v>Segment 1</v>
      </c>
      <c r="N4" s="71"/>
      <c r="O4" s="74"/>
      <c r="P4" s="78" t="str">
        <f>Main!$B13</f>
        <v>Segment 9</v>
      </c>
      <c r="Q4" s="71"/>
      <c r="R4" s="74"/>
      <c r="S4" s="78" t="str">
        <f>Main!$B5</f>
        <v>Segment 1</v>
      </c>
      <c r="T4" s="71"/>
      <c r="U4" s="74"/>
      <c r="V4" s="78" t="str">
        <f>Main!$B13</f>
        <v>Segment 9</v>
      </c>
      <c r="W4" s="71"/>
      <c r="X4" s="74"/>
    </row>
    <row r="5" spans="1:24" ht="123.95" customHeight="1" x14ac:dyDescent="0.25">
      <c r="A5" s="78" t="str">
        <f>Main!$B6</f>
        <v>Segment 2</v>
      </c>
      <c r="B5" s="71"/>
      <c r="C5" s="74"/>
      <c r="D5" s="78" t="str">
        <f>Main!$B14</f>
        <v>Segment 10</v>
      </c>
      <c r="E5" s="71"/>
      <c r="F5" s="74"/>
      <c r="G5" s="78" t="str">
        <f>Main!$B6</f>
        <v>Segment 2</v>
      </c>
      <c r="H5" s="71"/>
      <c r="I5" s="74"/>
      <c r="J5" s="78" t="str">
        <f>Main!$B14</f>
        <v>Segment 10</v>
      </c>
      <c r="K5" s="71"/>
      <c r="L5" s="74"/>
      <c r="M5" s="78" t="str">
        <f>Main!$B6</f>
        <v>Segment 2</v>
      </c>
      <c r="N5" s="71"/>
      <c r="O5" s="74"/>
      <c r="P5" s="78" t="str">
        <f>Main!$B14</f>
        <v>Segment 10</v>
      </c>
      <c r="Q5" s="71"/>
      <c r="R5" s="74"/>
      <c r="S5" s="78" t="str">
        <f>Main!$B6</f>
        <v>Segment 2</v>
      </c>
      <c r="T5" s="71"/>
      <c r="U5" s="74"/>
      <c r="V5" s="78" t="str">
        <f>Main!$B14</f>
        <v>Segment 10</v>
      </c>
      <c r="W5" s="71"/>
      <c r="X5" s="74"/>
    </row>
    <row r="6" spans="1:24" ht="123.95" customHeight="1" x14ac:dyDescent="0.25">
      <c r="A6" s="78" t="str">
        <f>Main!$B7</f>
        <v>Segment 3</v>
      </c>
      <c r="B6" s="71"/>
      <c r="C6" s="74"/>
      <c r="D6" s="78" t="str">
        <f>Main!$B15</f>
        <v>Segment 11</v>
      </c>
      <c r="E6" s="71"/>
      <c r="F6" s="74"/>
      <c r="G6" s="78" t="str">
        <f>Main!$B7</f>
        <v>Segment 3</v>
      </c>
      <c r="H6" s="71"/>
      <c r="I6" s="74"/>
      <c r="J6" s="78" t="str">
        <f>Main!$B15</f>
        <v>Segment 11</v>
      </c>
      <c r="K6" s="71"/>
      <c r="L6" s="74"/>
      <c r="M6" s="78" t="str">
        <f>Main!$B7</f>
        <v>Segment 3</v>
      </c>
      <c r="N6" s="71"/>
      <c r="O6" s="74"/>
      <c r="P6" s="78" t="str">
        <f>Main!$B15</f>
        <v>Segment 11</v>
      </c>
      <c r="Q6" s="71"/>
      <c r="R6" s="74"/>
      <c r="S6" s="78" t="str">
        <f>Main!$B7</f>
        <v>Segment 3</v>
      </c>
      <c r="T6" s="71"/>
      <c r="U6" s="74"/>
      <c r="V6" s="78" t="str">
        <f>Main!$B15</f>
        <v>Segment 11</v>
      </c>
      <c r="W6" s="71"/>
      <c r="X6" s="74"/>
    </row>
    <row r="7" spans="1:24" ht="123.95" customHeight="1" x14ac:dyDescent="0.25">
      <c r="A7" s="78" t="str">
        <f>Main!$B8</f>
        <v>Segment 4</v>
      </c>
      <c r="B7" s="71"/>
      <c r="C7" s="74"/>
      <c r="D7" s="78" t="str">
        <f>Main!$B16</f>
        <v>Segment 12</v>
      </c>
      <c r="E7" s="71"/>
      <c r="F7" s="74"/>
      <c r="G7" s="78" t="str">
        <f>Main!$B8</f>
        <v>Segment 4</v>
      </c>
      <c r="H7" s="71"/>
      <c r="I7" s="74"/>
      <c r="J7" s="78" t="str">
        <f>Main!$B16</f>
        <v>Segment 12</v>
      </c>
      <c r="K7" s="71"/>
      <c r="L7" s="74"/>
      <c r="M7" s="78" t="str">
        <f>Main!$B8</f>
        <v>Segment 4</v>
      </c>
      <c r="N7" s="71"/>
      <c r="O7" s="74"/>
      <c r="P7" s="78" t="str">
        <f>Main!$B16</f>
        <v>Segment 12</v>
      </c>
      <c r="Q7" s="71"/>
      <c r="R7" s="74"/>
      <c r="S7" s="78" t="str">
        <f>Main!$B8</f>
        <v>Segment 4</v>
      </c>
      <c r="T7" s="71"/>
      <c r="U7" s="74"/>
      <c r="V7" s="78" t="str">
        <f>Main!$B16</f>
        <v>Segment 12</v>
      </c>
      <c r="W7" s="71"/>
      <c r="X7" s="74"/>
    </row>
    <row r="8" spans="1:24" ht="123.95" customHeight="1" x14ac:dyDescent="0.25">
      <c r="A8" s="78" t="str">
        <f>Main!$B9</f>
        <v>Segment 5</v>
      </c>
      <c r="B8" s="71"/>
      <c r="C8" s="74"/>
      <c r="D8" s="78" t="str">
        <f>Main!$B17</f>
        <v>Segment 13</v>
      </c>
      <c r="E8" s="71"/>
      <c r="F8" s="74"/>
      <c r="G8" s="78" t="str">
        <f>Main!$B9</f>
        <v>Segment 5</v>
      </c>
      <c r="H8" s="71"/>
      <c r="I8" s="74"/>
      <c r="J8" s="78" t="str">
        <f>Main!$B17</f>
        <v>Segment 13</v>
      </c>
      <c r="K8" s="71"/>
      <c r="L8" s="74"/>
      <c r="M8" s="78" t="str">
        <f>Main!$B9</f>
        <v>Segment 5</v>
      </c>
      <c r="N8" s="71"/>
      <c r="O8" s="74"/>
      <c r="P8" s="78" t="str">
        <f>Main!$B17</f>
        <v>Segment 13</v>
      </c>
      <c r="Q8" s="71"/>
      <c r="R8" s="74"/>
      <c r="S8" s="78" t="str">
        <f>Main!$B9</f>
        <v>Segment 5</v>
      </c>
      <c r="T8" s="71"/>
      <c r="U8" s="74"/>
      <c r="V8" s="78" t="str">
        <f>Main!$B17</f>
        <v>Segment 13</v>
      </c>
      <c r="W8" s="71"/>
      <c r="X8" s="74"/>
    </row>
    <row r="9" spans="1:24" ht="123.95" customHeight="1" x14ac:dyDescent="0.25">
      <c r="A9" s="78" t="str">
        <f>Main!$B10</f>
        <v>Segment 6</v>
      </c>
      <c r="B9" s="71"/>
      <c r="C9" s="74"/>
      <c r="D9" s="78" t="str">
        <f>Main!$B18</f>
        <v>Segment 14</v>
      </c>
      <c r="E9" s="71"/>
      <c r="F9" s="74"/>
      <c r="G9" s="78" t="str">
        <f>Main!$B10</f>
        <v>Segment 6</v>
      </c>
      <c r="H9" s="71"/>
      <c r="I9" s="74"/>
      <c r="J9" s="78" t="str">
        <f>Main!$B18</f>
        <v>Segment 14</v>
      </c>
      <c r="K9" s="71"/>
      <c r="L9" s="74"/>
      <c r="M9" s="78" t="str">
        <f>Main!$B10</f>
        <v>Segment 6</v>
      </c>
      <c r="N9" s="71"/>
      <c r="O9" s="74"/>
      <c r="P9" s="78" t="str">
        <f>Main!$B18</f>
        <v>Segment 14</v>
      </c>
      <c r="Q9" s="71"/>
      <c r="R9" s="74"/>
      <c r="S9" s="78" t="str">
        <f>Main!$B10</f>
        <v>Segment 6</v>
      </c>
      <c r="T9" s="71"/>
      <c r="U9" s="74"/>
      <c r="V9" s="78" t="str">
        <f>Main!$B18</f>
        <v>Segment 14</v>
      </c>
      <c r="W9" s="71"/>
      <c r="X9" s="74"/>
    </row>
    <row r="10" spans="1:24" ht="123.95" customHeight="1" x14ac:dyDescent="0.25">
      <c r="A10" s="78" t="str">
        <f>Main!$B11</f>
        <v>Segment 7</v>
      </c>
      <c r="B10" s="71"/>
      <c r="C10" s="74"/>
      <c r="D10" s="78" t="str">
        <f>Main!$B19</f>
        <v>Segment 15</v>
      </c>
      <c r="E10" s="71"/>
      <c r="F10" s="74"/>
      <c r="G10" s="78" t="str">
        <f>Main!$B11</f>
        <v>Segment 7</v>
      </c>
      <c r="H10" s="71"/>
      <c r="I10" s="74"/>
      <c r="J10" s="78" t="str">
        <f>Main!$B19</f>
        <v>Segment 15</v>
      </c>
      <c r="K10" s="71"/>
      <c r="L10" s="74"/>
      <c r="M10" s="78" t="str">
        <f>Main!$B11</f>
        <v>Segment 7</v>
      </c>
      <c r="N10" s="71"/>
      <c r="O10" s="74"/>
      <c r="P10" s="78" t="str">
        <f>Main!$B19</f>
        <v>Segment 15</v>
      </c>
      <c r="Q10" s="71"/>
      <c r="R10" s="74"/>
      <c r="S10" s="78" t="str">
        <f>Main!$B11</f>
        <v>Segment 7</v>
      </c>
      <c r="T10" s="71"/>
      <c r="U10" s="74"/>
      <c r="V10" s="78" t="str">
        <f>Main!$B19</f>
        <v>Segment 15</v>
      </c>
      <c r="W10" s="71"/>
      <c r="X10" s="74"/>
    </row>
    <row r="11" spans="1:24" ht="123.95" customHeight="1" x14ac:dyDescent="0.25">
      <c r="A11" s="79" t="str">
        <f>Main!$B12</f>
        <v>Segment 8</v>
      </c>
      <c r="B11" s="73"/>
      <c r="C11" s="75"/>
      <c r="D11" s="79" t="str">
        <f>Main!$B20</f>
        <v>Segment 16</v>
      </c>
      <c r="E11" s="73"/>
      <c r="F11" s="75"/>
      <c r="G11" s="79" t="str">
        <f>Main!$B12</f>
        <v>Segment 8</v>
      </c>
      <c r="H11" s="73"/>
      <c r="I11" s="75"/>
      <c r="J11" s="79" t="str">
        <f>Main!$B20</f>
        <v>Segment 16</v>
      </c>
      <c r="K11" s="73"/>
      <c r="L11" s="75"/>
      <c r="M11" s="79" t="str">
        <f>Main!$B12</f>
        <v>Segment 8</v>
      </c>
      <c r="N11" s="73"/>
      <c r="O11" s="75"/>
      <c r="P11" s="79" t="str">
        <f>Main!$B20</f>
        <v>Segment 16</v>
      </c>
      <c r="Q11" s="73"/>
      <c r="R11" s="75"/>
      <c r="S11" s="79" t="str">
        <f>Main!$B12</f>
        <v>Segment 8</v>
      </c>
      <c r="T11" s="73"/>
      <c r="U11" s="75"/>
      <c r="V11" s="79" t="str">
        <f>Main!$B20</f>
        <v>Segment 16</v>
      </c>
      <c r="W11" s="73"/>
      <c r="X11" s="75"/>
    </row>
  </sheetData>
  <sheetProtection password="C70C" sheet="1" objects="1" scenarios="1"/>
  <mergeCells count="16">
    <mergeCell ref="A1:C1"/>
    <mergeCell ref="A2:C2"/>
    <mergeCell ref="D1:F1"/>
    <mergeCell ref="D2:F2"/>
    <mergeCell ref="S1:U1"/>
    <mergeCell ref="V1:X1"/>
    <mergeCell ref="S2:U2"/>
    <mergeCell ref="V2:X2"/>
    <mergeCell ref="G1:I1"/>
    <mergeCell ref="J1:L1"/>
    <mergeCell ref="G2:I2"/>
    <mergeCell ref="J2:L2"/>
    <mergeCell ref="M1:O1"/>
    <mergeCell ref="P1:R1"/>
    <mergeCell ref="M2:O2"/>
    <mergeCell ref="P2:R2"/>
  </mergeCells>
  <printOptions horizontalCentered="1"/>
  <pageMargins left="1" right="1" top="1" bottom="1" header="0.5" footer="0.5"/>
  <pageSetup paperSize="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0"/>
  <sheetViews>
    <sheetView zoomScaleNormal="100" workbookViewId="0">
      <selection activeCell="G8" sqref="G8"/>
    </sheetView>
  </sheetViews>
  <sheetFormatPr defaultRowHeight="14.25" x14ac:dyDescent="0.25"/>
  <cols>
    <col min="1" max="1" width="62.28515625" style="66" customWidth="1"/>
    <col min="2" max="4" width="11.42578125" style="66" customWidth="1"/>
    <col min="5" max="16384" width="9.140625" style="66"/>
  </cols>
  <sheetData>
    <row r="1" spans="1:4" x14ac:dyDescent="0.25">
      <c r="A1" s="150" t="s">
        <v>73</v>
      </c>
      <c r="B1" s="150"/>
      <c r="C1" s="150"/>
      <c r="D1" s="150"/>
    </row>
    <row r="2" spans="1:4" ht="35.25" customHeight="1" x14ac:dyDescent="0.25">
      <c r="A2" s="151" t="str">
        <f>CONCATENATE("Level of Investment for ",Main!$B$1)</f>
        <v>Level of Investment for Workshop X</v>
      </c>
      <c r="B2" s="151"/>
      <c r="C2" s="151"/>
      <c r="D2" s="151"/>
    </row>
    <row r="3" spans="1:4" ht="34.5" customHeight="1" x14ac:dyDescent="0.25">
      <c r="A3" s="67" t="s">
        <v>17</v>
      </c>
      <c r="B3" s="189" t="s">
        <v>40</v>
      </c>
      <c r="C3" s="190" t="s">
        <v>41</v>
      </c>
      <c r="D3" s="191" t="s">
        <v>42</v>
      </c>
    </row>
    <row r="4" spans="1:4" ht="38.1" customHeight="1" x14ac:dyDescent="0.25">
      <c r="A4" s="70" t="str">
        <f>Main!B5</f>
        <v>Segment 1</v>
      </c>
      <c r="B4" s="173"/>
      <c r="C4" s="174"/>
      <c r="D4" s="74"/>
    </row>
    <row r="5" spans="1:4" ht="38.1" customHeight="1" x14ac:dyDescent="0.25">
      <c r="A5" s="70" t="str">
        <f>Main!B6</f>
        <v>Segment 2</v>
      </c>
      <c r="B5" s="173"/>
      <c r="C5" s="174"/>
      <c r="D5" s="74"/>
    </row>
    <row r="6" spans="1:4" ht="38.1" customHeight="1" x14ac:dyDescent="0.25">
      <c r="A6" s="70" t="str">
        <f>Main!B7</f>
        <v>Segment 3</v>
      </c>
      <c r="B6" s="173"/>
      <c r="C6" s="174"/>
      <c r="D6" s="74"/>
    </row>
    <row r="7" spans="1:4" ht="38.1" customHeight="1" x14ac:dyDescent="0.25">
      <c r="A7" s="70" t="str">
        <f>Main!B8</f>
        <v>Segment 4</v>
      </c>
      <c r="B7" s="173"/>
      <c r="C7" s="174"/>
      <c r="D7" s="74"/>
    </row>
    <row r="8" spans="1:4" ht="38.1" customHeight="1" x14ac:dyDescent="0.25">
      <c r="A8" s="70" t="str">
        <f>Main!B9</f>
        <v>Segment 5</v>
      </c>
      <c r="B8" s="173"/>
      <c r="C8" s="174"/>
      <c r="D8" s="74"/>
    </row>
    <row r="9" spans="1:4" ht="38.1" customHeight="1" x14ac:dyDescent="0.25">
      <c r="A9" s="70" t="str">
        <f>Main!B10</f>
        <v>Segment 6</v>
      </c>
      <c r="B9" s="173"/>
      <c r="C9" s="174"/>
      <c r="D9" s="74"/>
    </row>
    <row r="10" spans="1:4" ht="38.1" customHeight="1" x14ac:dyDescent="0.25">
      <c r="A10" s="70" t="str">
        <f>Main!B11</f>
        <v>Segment 7</v>
      </c>
      <c r="B10" s="173"/>
      <c r="C10" s="174"/>
      <c r="D10" s="74"/>
    </row>
    <row r="11" spans="1:4" ht="38.1" customHeight="1" x14ac:dyDescent="0.25">
      <c r="A11" s="70" t="str">
        <f>Main!B12</f>
        <v>Segment 8</v>
      </c>
      <c r="B11" s="173"/>
      <c r="C11" s="174"/>
      <c r="D11" s="74"/>
    </row>
    <row r="12" spans="1:4" ht="38.1" customHeight="1" x14ac:dyDescent="0.25">
      <c r="A12" s="70" t="str">
        <f>Main!B13</f>
        <v>Segment 9</v>
      </c>
      <c r="B12" s="173"/>
      <c r="C12" s="174"/>
      <c r="D12" s="74"/>
    </row>
    <row r="13" spans="1:4" ht="38.1" customHeight="1" x14ac:dyDescent="0.25">
      <c r="A13" s="70" t="str">
        <f>Main!B14</f>
        <v>Segment 10</v>
      </c>
      <c r="B13" s="173"/>
      <c r="C13" s="174"/>
      <c r="D13" s="74"/>
    </row>
    <row r="14" spans="1:4" ht="38.1" customHeight="1" x14ac:dyDescent="0.25">
      <c r="A14" s="70" t="str">
        <f>Main!B15</f>
        <v>Segment 11</v>
      </c>
      <c r="B14" s="173"/>
      <c r="C14" s="174"/>
      <c r="D14" s="74"/>
    </row>
    <row r="15" spans="1:4" ht="38.1" customHeight="1" x14ac:dyDescent="0.25">
      <c r="A15" s="70" t="str">
        <f>Main!B16</f>
        <v>Segment 12</v>
      </c>
      <c r="B15" s="173"/>
      <c r="C15" s="174"/>
      <c r="D15" s="74"/>
    </row>
    <row r="16" spans="1:4" ht="38.1" customHeight="1" x14ac:dyDescent="0.25">
      <c r="A16" s="70" t="str">
        <f>Main!B17</f>
        <v>Segment 13</v>
      </c>
      <c r="B16" s="173"/>
      <c r="C16" s="174"/>
      <c r="D16" s="74"/>
    </row>
    <row r="17" spans="1:4" ht="38.1" customHeight="1" x14ac:dyDescent="0.25">
      <c r="A17" s="70" t="str">
        <f>Main!B18</f>
        <v>Segment 14</v>
      </c>
      <c r="B17" s="173"/>
      <c r="C17" s="174"/>
      <c r="D17" s="74"/>
    </row>
    <row r="18" spans="1:4" ht="38.1" customHeight="1" x14ac:dyDescent="0.25">
      <c r="A18" s="70" t="str">
        <f>Main!B19</f>
        <v>Segment 15</v>
      </c>
      <c r="B18" s="173"/>
      <c r="C18" s="174"/>
      <c r="D18" s="74"/>
    </row>
    <row r="19" spans="1:4" ht="38.1" customHeight="1" x14ac:dyDescent="0.25">
      <c r="A19" s="72" t="str">
        <f>Main!B20</f>
        <v>Segment 16</v>
      </c>
      <c r="B19" s="175"/>
      <c r="C19" s="176"/>
      <c r="D19" s="75"/>
    </row>
    <row r="20" spans="1:4" ht="18" x14ac:dyDescent="0.25">
      <c r="A20" s="192" t="s">
        <v>136</v>
      </c>
      <c r="B20" s="193" t="s">
        <v>135</v>
      </c>
      <c r="C20" s="194">
        <f>Main!C23</f>
        <v>3</v>
      </c>
      <c r="D20" s="195">
        <f>Main!C24</f>
        <v>2</v>
      </c>
    </row>
  </sheetData>
  <sheetProtection password="C70C" sheet="1" objects="1" scenarios="1"/>
  <mergeCells count="2">
    <mergeCell ref="A1:D1"/>
    <mergeCell ref="A2:D2"/>
  </mergeCells>
  <pageMargins left="0.45" right="0.45" top="0.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F11"/>
  <sheetViews>
    <sheetView zoomScale="40" zoomScaleNormal="40" workbookViewId="0">
      <selection activeCell="G6" sqref="G6"/>
    </sheetView>
  </sheetViews>
  <sheetFormatPr defaultRowHeight="14.25" x14ac:dyDescent="0.25"/>
  <cols>
    <col min="1" max="1" width="37.7109375" style="66" customWidth="1"/>
    <col min="2" max="4" width="25.28515625" style="66" customWidth="1"/>
    <col min="5" max="5" width="37.7109375" style="66" customWidth="1"/>
    <col min="6" max="8" width="25.28515625" style="66" customWidth="1"/>
    <col min="9" max="9" width="37.7109375" style="66" customWidth="1"/>
    <col min="10" max="12" width="25.28515625" style="66" customWidth="1"/>
    <col min="13" max="13" width="37.7109375" style="66" customWidth="1"/>
    <col min="14" max="16" width="25.28515625" style="66" customWidth="1"/>
    <col min="17" max="17" width="37.7109375" style="66" customWidth="1"/>
    <col min="18" max="20" width="25.28515625" style="66" customWidth="1"/>
    <col min="21" max="21" width="37.7109375" style="66" customWidth="1"/>
    <col min="22" max="24" width="25.28515625" style="66" customWidth="1"/>
    <col min="25" max="25" width="37.7109375" style="66" customWidth="1"/>
    <col min="26" max="28" width="25.28515625" style="66" customWidth="1"/>
    <col min="29" max="29" width="37.7109375" style="66" customWidth="1"/>
    <col min="30" max="32" width="25.28515625" style="66" customWidth="1"/>
    <col min="33" max="16384" width="9.140625" style="66"/>
  </cols>
  <sheetData>
    <row r="1" spans="1:32" ht="36" customHeight="1" x14ac:dyDescent="0.25">
      <c r="A1" s="151" t="s">
        <v>80</v>
      </c>
      <c r="B1" s="151"/>
      <c r="C1" s="151"/>
      <c r="D1" s="151"/>
      <c r="E1" s="151" t="s">
        <v>80</v>
      </c>
      <c r="F1" s="151"/>
      <c r="G1" s="151"/>
      <c r="H1" s="151"/>
      <c r="I1" s="151" t="s">
        <v>81</v>
      </c>
      <c r="J1" s="151"/>
      <c r="K1" s="151"/>
      <c r="L1" s="151"/>
      <c r="M1" s="151" t="s">
        <v>81</v>
      </c>
      <c r="N1" s="151"/>
      <c r="O1" s="151"/>
      <c r="P1" s="151"/>
      <c r="Q1" s="151" t="s">
        <v>82</v>
      </c>
      <c r="R1" s="151"/>
      <c r="S1" s="151"/>
      <c r="T1" s="151"/>
      <c r="U1" s="151" t="s">
        <v>82</v>
      </c>
      <c r="V1" s="151"/>
      <c r="W1" s="151"/>
      <c r="X1" s="151"/>
      <c r="Y1" s="151" t="s">
        <v>83</v>
      </c>
      <c r="Z1" s="151"/>
      <c r="AA1" s="151"/>
      <c r="AB1" s="151"/>
      <c r="AC1" s="151" t="s">
        <v>83</v>
      </c>
      <c r="AD1" s="151"/>
      <c r="AE1" s="151"/>
      <c r="AF1" s="151"/>
    </row>
    <row r="2" spans="1:32" ht="56.25" customHeight="1" x14ac:dyDescent="0.25">
      <c r="A2" s="152" t="str">
        <f>CONCATENATE("Level of Investment for ",Main!$B$1)</f>
        <v>Level of Investment for Workshop X</v>
      </c>
      <c r="B2" s="152"/>
      <c r="C2" s="152"/>
      <c r="D2" s="152"/>
      <c r="E2" s="152" t="str">
        <f>CONCATENATE("Level of Investment for ",Main!$B$1)</f>
        <v>Level of Investment for Workshop X</v>
      </c>
      <c r="F2" s="152"/>
      <c r="G2" s="152"/>
      <c r="H2" s="152"/>
      <c r="I2" s="152" t="str">
        <f>CONCATENATE("Level of Investment for ",Main!$B$1)</f>
        <v>Level of Investment for Workshop X</v>
      </c>
      <c r="J2" s="152"/>
      <c r="K2" s="152"/>
      <c r="L2" s="152"/>
      <c r="M2" s="152" t="str">
        <f>CONCATENATE("Level of Investment for ",Main!$B$1)</f>
        <v>Level of Investment for Workshop X</v>
      </c>
      <c r="N2" s="152"/>
      <c r="O2" s="152"/>
      <c r="P2" s="152"/>
      <c r="Q2" s="152" t="str">
        <f>CONCATENATE("Level of Investment for ",Main!$B$1)</f>
        <v>Level of Investment for Workshop X</v>
      </c>
      <c r="R2" s="152"/>
      <c r="S2" s="152"/>
      <c r="T2" s="152"/>
      <c r="U2" s="152" t="str">
        <f>CONCATENATE("Level of Investment for ",Main!$B$1)</f>
        <v>Level of Investment for Workshop X</v>
      </c>
      <c r="V2" s="152"/>
      <c r="W2" s="152"/>
      <c r="X2" s="152"/>
      <c r="Y2" s="152" t="str">
        <f>CONCATENATE("Level of Investment for ",Main!$B$1)</f>
        <v>Level of Investment for Workshop X</v>
      </c>
      <c r="Z2" s="152"/>
      <c r="AA2" s="152"/>
      <c r="AB2" s="152"/>
      <c r="AC2" s="152" t="str">
        <f>CONCATENATE("Level of Investment for ",Main!$B$1)</f>
        <v>Level of Investment for Workshop X</v>
      </c>
      <c r="AD2" s="152"/>
      <c r="AE2" s="152"/>
      <c r="AF2" s="152"/>
    </row>
    <row r="3" spans="1:32" s="76" customFormat="1" ht="30" customHeight="1" x14ac:dyDescent="0.25">
      <c r="A3" s="80" t="s">
        <v>17</v>
      </c>
      <c r="B3" s="81" t="s">
        <v>40</v>
      </c>
      <c r="C3" s="207" t="s">
        <v>41</v>
      </c>
      <c r="D3" s="82" t="s">
        <v>42</v>
      </c>
      <c r="E3" s="80" t="s">
        <v>17</v>
      </c>
      <c r="F3" s="81" t="s">
        <v>40</v>
      </c>
      <c r="G3" s="207" t="s">
        <v>41</v>
      </c>
      <c r="H3" s="82" t="s">
        <v>42</v>
      </c>
      <c r="I3" s="83" t="s">
        <v>17</v>
      </c>
      <c r="J3" s="84" t="s">
        <v>40</v>
      </c>
      <c r="K3" s="208" t="s">
        <v>41</v>
      </c>
      <c r="L3" s="85" t="s">
        <v>42</v>
      </c>
      <c r="M3" s="83" t="s">
        <v>17</v>
      </c>
      <c r="N3" s="84" t="s">
        <v>40</v>
      </c>
      <c r="O3" s="208" t="s">
        <v>41</v>
      </c>
      <c r="P3" s="85" t="s">
        <v>42</v>
      </c>
      <c r="Q3" s="89" t="s">
        <v>17</v>
      </c>
      <c r="R3" s="90" t="s">
        <v>40</v>
      </c>
      <c r="S3" s="209" t="s">
        <v>41</v>
      </c>
      <c r="T3" s="91" t="s">
        <v>42</v>
      </c>
      <c r="U3" s="89" t="s">
        <v>17</v>
      </c>
      <c r="V3" s="90" t="s">
        <v>40</v>
      </c>
      <c r="W3" s="209" t="s">
        <v>41</v>
      </c>
      <c r="X3" s="91" t="s">
        <v>42</v>
      </c>
      <c r="Y3" s="86" t="s">
        <v>17</v>
      </c>
      <c r="Z3" s="87" t="s">
        <v>40</v>
      </c>
      <c r="AA3" s="210" t="s">
        <v>41</v>
      </c>
      <c r="AB3" s="88" t="s">
        <v>42</v>
      </c>
      <c r="AC3" s="86" t="s">
        <v>17</v>
      </c>
      <c r="AD3" s="87" t="s">
        <v>40</v>
      </c>
      <c r="AE3" s="210" t="s">
        <v>41</v>
      </c>
      <c r="AF3" s="88" t="s">
        <v>42</v>
      </c>
    </row>
    <row r="4" spans="1:32" ht="123.95" customHeight="1" x14ac:dyDescent="0.25">
      <c r="A4" s="78" t="str">
        <f>Main!$B5</f>
        <v>Segment 1</v>
      </c>
      <c r="B4" s="71"/>
      <c r="C4" s="171"/>
      <c r="D4" s="74"/>
      <c r="E4" s="78" t="str">
        <f>Main!$B13</f>
        <v>Segment 9</v>
      </c>
      <c r="F4" s="71"/>
      <c r="G4" s="171"/>
      <c r="H4" s="74"/>
      <c r="I4" s="78" t="str">
        <f>Main!$B5</f>
        <v>Segment 1</v>
      </c>
      <c r="J4" s="71"/>
      <c r="K4" s="171"/>
      <c r="L4" s="74"/>
      <c r="M4" s="78" t="str">
        <f>Main!$B13</f>
        <v>Segment 9</v>
      </c>
      <c r="N4" s="71"/>
      <c r="O4" s="171"/>
      <c r="P4" s="74"/>
      <c r="Q4" s="78" t="str">
        <f>Main!$B5</f>
        <v>Segment 1</v>
      </c>
      <c r="R4" s="71"/>
      <c r="S4" s="171"/>
      <c r="T4" s="74"/>
      <c r="U4" s="78" t="str">
        <f>Main!$B13</f>
        <v>Segment 9</v>
      </c>
      <c r="V4" s="71"/>
      <c r="W4" s="171"/>
      <c r="X4" s="74"/>
      <c r="Y4" s="78" t="str">
        <f>Main!$B5</f>
        <v>Segment 1</v>
      </c>
      <c r="Z4" s="71"/>
      <c r="AA4" s="171"/>
      <c r="AB4" s="74"/>
      <c r="AC4" s="78" t="str">
        <f>Main!$B13</f>
        <v>Segment 9</v>
      </c>
      <c r="AD4" s="71"/>
      <c r="AE4" s="171"/>
      <c r="AF4" s="74"/>
    </row>
    <row r="5" spans="1:32" ht="123.95" customHeight="1" x14ac:dyDescent="0.25">
      <c r="A5" s="78" t="str">
        <f>Main!$B6</f>
        <v>Segment 2</v>
      </c>
      <c r="B5" s="71"/>
      <c r="C5" s="171"/>
      <c r="D5" s="74"/>
      <c r="E5" s="78" t="str">
        <f>Main!$B14</f>
        <v>Segment 10</v>
      </c>
      <c r="F5" s="71"/>
      <c r="G5" s="171"/>
      <c r="H5" s="74"/>
      <c r="I5" s="78" t="str">
        <f>Main!$B6</f>
        <v>Segment 2</v>
      </c>
      <c r="J5" s="71"/>
      <c r="K5" s="171"/>
      <c r="L5" s="74"/>
      <c r="M5" s="78" t="str">
        <f>Main!$B14</f>
        <v>Segment 10</v>
      </c>
      <c r="N5" s="71"/>
      <c r="O5" s="171"/>
      <c r="P5" s="74"/>
      <c r="Q5" s="78" t="str">
        <f>Main!$B6</f>
        <v>Segment 2</v>
      </c>
      <c r="R5" s="71"/>
      <c r="S5" s="171"/>
      <c r="T5" s="74"/>
      <c r="U5" s="78" t="str">
        <f>Main!$B14</f>
        <v>Segment 10</v>
      </c>
      <c r="V5" s="71"/>
      <c r="W5" s="171"/>
      <c r="X5" s="74"/>
      <c r="Y5" s="78" t="str">
        <f>Main!$B6</f>
        <v>Segment 2</v>
      </c>
      <c r="Z5" s="71"/>
      <c r="AA5" s="171"/>
      <c r="AB5" s="74"/>
      <c r="AC5" s="78" t="str">
        <f>Main!$B14</f>
        <v>Segment 10</v>
      </c>
      <c r="AD5" s="71"/>
      <c r="AE5" s="171"/>
      <c r="AF5" s="74"/>
    </row>
    <row r="6" spans="1:32" ht="123.95" customHeight="1" x14ac:dyDescent="0.25">
      <c r="A6" s="78" t="str">
        <f>Main!$B7</f>
        <v>Segment 3</v>
      </c>
      <c r="B6" s="71"/>
      <c r="C6" s="171"/>
      <c r="D6" s="74"/>
      <c r="E6" s="78" t="str">
        <f>Main!$B15</f>
        <v>Segment 11</v>
      </c>
      <c r="F6" s="71"/>
      <c r="G6" s="171"/>
      <c r="H6" s="74"/>
      <c r="I6" s="78" t="str">
        <f>Main!$B7</f>
        <v>Segment 3</v>
      </c>
      <c r="J6" s="71"/>
      <c r="K6" s="171"/>
      <c r="L6" s="74"/>
      <c r="M6" s="78" t="str">
        <f>Main!$B15</f>
        <v>Segment 11</v>
      </c>
      <c r="N6" s="71"/>
      <c r="O6" s="171"/>
      <c r="P6" s="74"/>
      <c r="Q6" s="78" t="str">
        <f>Main!$B7</f>
        <v>Segment 3</v>
      </c>
      <c r="R6" s="71"/>
      <c r="S6" s="171"/>
      <c r="T6" s="74"/>
      <c r="U6" s="78" t="str">
        <f>Main!$B15</f>
        <v>Segment 11</v>
      </c>
      <c r="V6" s="71"/>
      <c r="W6" s="171"/>
      <c r="X6" s="74"/>
      <c r="Y6" s="78" t="str">
        <f>Main!$B7</f>
        <v>Segment 3</v>
      </c>
      <c r="Z6" s="71"/>
      <c r="AA6" s="171"/>
      <c r="AB6" s="74"/>
      <c r="AC6" s="78" t="str">
        <f>Main!$B15</f>
        <v>Segment 11</v>
      </c>
      <c r="AD6" s="71"/>
      <c r="AE6" s="171"/>
      <c r="AF6" s="74"/>
    </row>
    <row r="7" spans="1:32" ht="123.95" customHeight="1" x14ac:dyDescent="0.25">
      <c r="A7" s="78" t="str">
        <f>Main!$B8</f>
        <v>Segment 4</v>
      </c>
      <c r="B7" s="71"/>
      <c r="C7" s="171"/>
      <c r="D7" s="74"/>
      <c r="E7" s="78" t="str">
        <f>Main!$B16</f>
        <v>Segment 12</v>
      </c>
      <c r="F7" s="71"/>
      <c r="G7" s="171"/>
      <c r="H7" s="74"/>
      <c r="I7" s="78" t="str">
        <f>Main!$B8</f>
        <v>Segment 4</v>
      </c>
      <c r="J7" s="71"/>
      <c r="K7" s="171"/>
      <c r="L7" s="74"/>
      <c r="M7" s="78" t="str">
        <f>Main!$B16</f>
        <v>Segment 12</v>
      </c>
      <c r="N7" s="71"/>
      <c r="O7" s="171"/>
      <c r="P7" s="74"/>
      <c r="Q7" s="78" t="str">
        <f>Main!$B8</f>
        <v>Segment 4</v>
      </c>
      <c r="R7" s="71"/>
      <c r="S7" s="171"/>
      <c r="T7" s="74"/>
      <c r="U7" s="78" t="str">
        <f>Main!$B16</f>
        <v>Segment 12</v>
      </c>
      <c r="V7" s="71"/>
      <c r="W7" s="171"/>
      <c r="X7" s="74"/>
      <c r="Y7" s="78" t="str">
        <f>Main!$B8</f>
        <v>Segment 4</v>
      </c>
      <c r="Z7" s="71"/>
      <c r="AA7" s="171"/>
      <c r="AB7" s="74"/>
      <c r="AC7" s="78" t="str">
        <f>Main!$B16</f>
        <v>Segment 12</v>
      </c>
      <c r="AD7" s="71"/>
      <c r="AE7" s="171"/>
      <c r="AF7" s="74"/>
    </row>
    <row r="8" spans="1:32" ht="123.95" customHeight="1" x14ac:dyDescent="0.25">
      <c r="A8" s="78" t="str">
        <f>Main!$B9</f>
        <v>Segment 5</v>
      </c>
      <c r="B8" s="71"/>
      <c r="C8" s="171"/>
      <c r="D8" s="74"/>
      <c r="E8" s="78" t="str">
        <f>Main!$B17</f>
        <v>Segment 13</v>
      </c>
      <c r="F8" s="71"/>
      <c r="G8" s="171"/>
      <c r="H8" s="74"/>
      <c r="I8" s="78" t="str">
        <f>Main!$B9</f>
        <v>Segment 5</v>
      </c>
      <c r="J8" s="71"/>
      <c r="K8" s="171"/>
      <c r="L8" s="74"/>
      <c r="M8" s="78" t="str">
        <f>Main!$B17</f>
        <v>Segment 13</v>
      </c>
      <c r="N8" s="71"/>
      <c r="O8" s="171"/>
      <c r="P8" s="74"/>
      <c r="Q8" s="78" t="str">
        <f>Main!$B9</f>
        <v>Segment 5</v>
      </c>
      <c r="R8" s="71"/>
      <c r="S8" s="171"/>
      <c r="T8" s="74"/>
      <c r="U8" s="78" t="str">
        <f>Main!$B17</f>
        <v>Segment 13</v>
      </c>
      <c r="V8" s="71"/>
      <c r="W8" s="171"/>
      <c r="X8" s="74"/>
      <c r="Y8" s="78" t="str">
        <f>Main!$B9</f>
        <v>Segment 5</v>
      </c>
      <c r="Z8" s="71"/>
      <c r="AA8" s="171"/>
      <c r="AB8" s="74"/>
      <c r="AC8" s="78" t="str">
        <f>Main!$B17</f>
        <v>Segment 13</v>
      </c>
      <c r="AD8" s="71"/>
      <c r="AE8" s="171"/>
      <c r="AF8" s="74"/>
    </row>
    <row r="9" spans="1:32" ht="123.95" customHeight="1" x14ac:dyDescent="0.25">
      <c r="A9" s="78" t="str">
        <f>Main!$B10</f>
        <v>Segment 6</v>
      </c>
      <c r="B9" s="71"/>
      <c r="C9" s="171"/>
      <c r="D9" s="74"/>
      <c r="E9" s="78" t="str">
        <f>Main!$B18</f>
        <v>Segment 14</v>
      </c>
      <c r="F9" s="71"/>
      <c r="G9" s="171"/>
      <c r="H9" s="74"/>
      <c r="I9" s="78" t="str">
        <f>Main!$B10</f>
        <v>Segment 6</v>
      </c>
      <c r="J9" s="71"/>
      <c r="K9" s="171"/>
      <c r="L9" s="74"/>
      <c r="M9" s="78" t="str">
        <f>Main!$B18</f>
        <v>Segment 14</v>
      </c>
      <c r="N9" s="71"/>
      <c r="O9" s="171"/>
      <c r="P9" s="74"/>
      <c r="Q9" s="78" t="str">
        <f>Main!$B10</f>
        <v>Segment 6</v>
      </c>
      <c r="R9" s="71"/>
      <c r="S9" s="171"/>
      <c r="T9" s="74"/>
      <c r="U9" s="78" t="str">
        <f>Main!$B18</f>
        <v>Segment 14</v>
      </c>
      <c r="V9" s="71"/>
      <c r="W9" s="171"/>
      <c r="X9" s="74"/>
      <c r="Y9" s="78" t="str">
        <f>Main!$B10</f>
        <v>Segment 6</v>
      </c>
      <c r="Z9" s="71"/>
      <c r="AA9" s="171"/>
      <c r="AB9" s="74"/>
      <c r="AC9" s="78" t="str">
        <f>Main!$B18</f>
        <v>Segment 14</v>
      </c>
      <c r="AD9" s="71"/>
      <c r="AE9" s="171"/>
      <c r="AF9" s="74"/>
    </row>
    <row r="10" spans="1:32" ht="123.95" customHeight="1" x14ac:dyDescent="0.25">
      <c r="A10" s="78" t="str">
        <f>Main!$B11</f>
        <v>Segment 7</v>
      </c>
      <c r="B10" s="71"/>
      <c r="C10" s="171"/>
      <c r="D10" s="74"/>
      <c r="E10" s="78" t="str">
        <f>Main!$B19</f>
        <v>Segment 15</v>
      </c>
      <c r="F10" s="71"/>
      <c r="G10" s="171"/>
      <c r="H10" s="74"/>
      <c r="I10" s="78" t="str">
        <f>Main!$B11</f>
        <v>Segment 7</v>
      </c>
      <c r="J10" s="71"/>
      <c r="K10" s="171"/>
      <c r="L10" s="74"/>
      <c r="M10" s="78" t="str">
        <f>Main!$B19</f>
        <v>Segment 15</v>
      </c>
      <c r="N10" s="71"/>
      <c r="O10" s="171"/>
      <c r="P10" s="74"/>
      <c r="Q10" s="78" t="str">
        <f>Main!$B11</f>
        <v>Segment 7</v>
      </c>
      <c r="R10" s="71"/>
      <c r="S10" s="171"/>
      <c r="T10" s="74"/>
      <c r="U10" s="78" t="str">
        <f>Main!$B19</f>
        <v>Segment 15</v>
      </c>
      <c r="V10" s="71"/>
      <c r="W10" s="171"/>
      <c r="X10" s="74"/>
      <c r="Y10" s="78" t="str">
        <f>Main!$B11</f>
        <v>Segment 7</v>
      </c>
      <c r="Z10" s="71"/>
      <c r="AA10" s="171"/>
      <c r="AB10" s="74"/>
      <c r="AC10" s="78" t="str">
        <f>Main!$B19</f>
        <v>Segment 15</v>
      </c>
      <c r="AD10" s="71"/>
      <c r="AE10" s="171"/>
      <c r="AF10" s="74"/>
    </row>
    <row r="11" spans="1:32" ht="123.95" customHeight="1" x14ac:dyDescent="0.25">
      <c r="A11" s="79" t="str">
        <f>Main!$B12</f>
        <v>Segment 8</v>
      </c>
      <c r="B11" s="73"/>
      <c r="C11" s="172"/>
      <c r="D11" s="75"/>
      <c r="E11" s="79" t="str">
        <f>Main!$B20</f>
        <v>Segment 16</v>
      </c>
      <c r="F11" s="73"/>
      <c r="G11" s="172"/>
      <c r="H11" s="75"/>
      <c r="I11" s="79" t="str">
        <f>Main!$B12</f>
        <v>Segment 8</v>
      </c>
      <c r="J11" s="73"/>
      <c r="K11" s="172"/>
      <c r="L11" s="75"/>
      <c r="M11" s="79" t="str">
        <f>Main!$B20</f>
        <v>Segment 16</v>
      </c>
      <c r="N11" s="73"/>
      <c r="O11" s="172"/>
      <c r="P11" s="75"/>
      <c r="Q11" s="79" t="str">
        <f>Main!$B12</f>
        <v>Segment 8</v>
      </c>
      <c r="R11" s="73"/>
      <c r="S11" s="172"/>
      <c r="T11" s="75"/>
      <c r="U11" s="79" t="str">
        <f>Main!$B20</f>
        <v>Segment 16</v>
      </c>
      <c r="V11" s="73"/>
      <c r="W11" s="172"/>
      <c r="X11" s="75"/>
      <c r="Y11" s="79" t="str">
        <f>Main!$B12</f>
        <v>Segment 8</v>
      </c>
      <c r="Z11" s="73"/>
      <c r="AA11" s="172"/>
      <c r="AB11" s="75"/>
      <c r="AC11" s="79" t="str">
        <f>Main!$B20</f>
        <v>Segment 16</v>
      </c>
      <c r="AD11" s="73"/>
      <c r="AE11" s="172"/>
      <c r="AF11" s="75"/>
    </row>
  </sheetData>
  <sheetProtection password="C70C" sheet="1" objects="1" scenarios="1"/>
  <mergeCells count="16">
    <mergeCell ref="Y1:AB1"/>
    <mergeCell ref="AC1:AF1"/>
    <mergeCell ref="A2:D2"/>
    <mergeCell ref="E2:H2"/>
    <mergeCell ref="I2:L2"/>
    <mergeCell ref="M2:P2"/>
    <mergeCell ref="Q2:T2"/>
    <mergeCell ref="U2:X2"/>
    <mergeCell ref="Y2:AB2"/>
    <mergeCell ref="AC2:AF2"/>
    <mergeCell ref="A1:D1"/>
    <mergeCell ref="E1:H1"/>
    <mergeCell ref="I1:L1"/>
    <mergeCell ref="M1:P1"/>
    <mergeCell ref="Q1:T1"/>
    <mergeCell ref="U1:X1"/>
  </mergeCells>
  <printOptions horizontalCentered="1"/>
  <pageMargins left="1" right="1" top="1" bottom="1" header="0.5" footer="0.5"/>
  <pageSetup paperSize="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20"/>
  <sheetViews>
    <sheetView zoomScaleNormal="100" workbookViewId="0">
      <selection activeCell="F9" sqref="F9"/>
    </sheetView>
  </sheetViews>
  <sheetFormatPr defaultRowHeight="14.25" x14ac:dyDescent="0.25"/>
  <cols>
    <col min="1" max="1" width="54.28515625" style="66" customWidth="1"/>
    <col min="2" max="3" width="8.85546875" style="66" customWidth="1"/>
    <col min="4" max="4" width="7.85546875" style="66" customWidth="1"/>
    <col min="5" max="5" width="8.85546875" style="66" customWidth="1"/>
    <col min="6" max="6" width="8.140625" style="66" customWidth="1"/>
    <col min="7" max="16384" width="9.140625" style="66"/>
  </cols>
  <sheetData>
    <row r="1" spans="1:6" x14ac:dyDescent="0.25">
      <c r="A1" s="150" t="s">
        <v>73</v>
      </c>
      <c r="B1" s="150"/>
      <c r="C1" s="150"/>
      <c r="D1" s="150"/>
      <c r="E1" s="150"/>
      <c r="F1" s="150"/>
    </row>
    <row r="2" spans="1:6" ht="35.25" customHeight="1" x14ac:dyDescent="0.25">
      <c r="A2" s="151" t="str">
        <f>CONCATENATE("Policy Level and Funding Source for ",Main!$B$1)</f>
        <v>Policy Level and Funding Source for Workshop X</v>
      </c>
      <c r="B2" s="151"/>
      <c r="C2" s="151"/>
      <c r="D2" s="151"/>
      <c r="E2" s="151"/>
      <c r="F2" s="151"/>
    </row>
    <row r="3" spans="1:6" ht="19.5" customHeight="1" x14ac:dyDescent="0.25">
      <c r="A3" s="77"/>
      <c r="B3" s="196" t="s">
        <v>140</v>
      </c>
      <c r="C3" s="197"/>
      <c r="D3" s="198" t="s">
        <v>141</v>
      </c>
      <c r="E3" s="199"/>
      <c r="F3" s="199"/>
    </row>
    <row r="4" spans="1:6" ht="34.5" customHeight="1" x14ac:dyDescent="0.25">
      <c r="A4" s="67" t="s">
        <v>17</v>
      </c>
      <c r="B4" s="200" t="s">
        <v>43</v>
      </c>
      <c r="C4" s="201" t="s">
        <v>44</v>
      </c>
      <c r="D4" s="202" t="s">
        <v>45</v>
      </c>
      <c r="E4" s="203" t="s">
        <v>142</v>
      </c>
      <c r="F4" s="204" t="s">
        <v>47</v>
      </c>
    </row>
    <row r="5" spans="1:6" ht="38.1" customHeight="1" x14ac:dyDescent="0.25">
      <c r="A5" s="205" t="str">
        <f>Main!B5</f>
        <v>Segment 1</v>
      </c>
      <c r="B5" s="173"/>
      <c r="C5" s="174"/>
      <c r="D5" s="174"/>
      <c r="E5" s="174"/>
      <c r="F5" s="74"/>
    </row>
    <row r="6" spans="1:6" ht="38.1" customHeight="1" x14ac:dyDescent="0.25">
      <c r="A6" s="205" t="str">
        <f>Main!B6</f>
        <v>Segment 2</v>
      </c>
      <c r="B6" s="173"/>
      <c r="C6" s="174"/>
      <c r="D6" s="174"/>
      <c r="E6" s="174"/>
      <c r="F6" s="74"/>
    </row>
    <row r="7" spans="1:6" ht="38.1" customHeight="1" x14ac:dyDescent="0.25">
      <c r="A7" s="205" t="str">
        <f>Main!B7</f>
        <v>Segment 3</v>
      </c>
      <c r="B7" s="173"/>
      <c r="C7" s="174"/>
      <c r="D7" s="174"/>
      <c r="E7" s="174"/>
      <c r="F7" s="74"/>
    </row>
    <row r="8" spans="1:6" ht="38.1" customHeight="1" x14ac:dyDescent="0.25">
      <c r="A8" s="205" t="str">
        <f>Main!B8</f>
        <v>Segment 4</v>
      </c>
      <c r="B8" s="173"/>
      <c r="C8" s="174"/>
      <c r="D8" s="174"/>
      <c r="E8" s="174"/>
      <c r="F8" s="74"/>
    </row>
    <row r="9" spans="1:6" ht="38.1" customHeight="1" x14ac:dyDescent="0.25">
      <c r="A9" s="205" t="str">
        <f>Main!B9</f>
        <v>Segment 5</v>
      </c>
      <c r="B9" s="173"/>
      <c r="C9" s="174"/>
      <c r="D9" s="174"/>
      <c r="E9" s="174"/>
      <c r="F9" s="74"/>
    </row>
    <row r="10" spans="1:6" ht="38.1" customHeight="1" x14ac:dyDescent="0.25">
      <c r="A10" s="205" t="str">
        <f>Main!B10</f>
        <v>Segment 6</v>
      </c>
      <c r="B10" s="173"/>
      <c r="C10" s="174"/>
      <c r="D10" s="174"/>
      <c r="E10" s="174"/>
      <c r="F10" s="74"/>
    </row>
    <row r="11" spans="1:6" ht="38.1" customHeight="1" x14ac:dyDescent="0.25">
      <c r="A11" s="205" t="str">
        <f>Main!B11</f>
        <v>Segment 7</v>
      </c>
      <c r="B11" s="173"/>
      <c r="C11" s="174"/>
      <c r="D11" s="174"/>
      <c r="E11" s="174"/>
      <c r="F11" s="74"/>
    </row>
    <row r="12" spans="1:6" ht="38.1" customHeight="1" x14ac:dyDescent="0.25">
      <c r="A12" s="205" t="str">
        <f>Main!B12</f>
        <v>Segment 8</v>
      </c>
      <c r="B12" s="173"/>
      <c r="C12" s="174"/>
      <c r="D12" s="174"/>
      <c r="E12" s="174"/>
      <c r="F12" s="74"/>
    </row>
    <row r="13" spans="1:6" ht="38.1" customHeight="1" x14ac:dyDescent="0.25">
      <c r="A13" s="205" t="str">
        <f>Main!B13</f>
        <v>Segment 9</v>
      </c>
      <c r="B13" s="173"/>
      <c r="C13" s="174"/>
      <c r="D13" s="174"/>
      <c r="E13" s="174"/>
      <c r="F13" s="74"/>
    </row>
    <row r="14" spans="1:6" ht="38.1" customHeight="1" x14ac:dyDescent="0.25">
      <c r="A14" s="205" t="str">
        <f>Main!B14</f>
        <v>Segment 10</v>
      </c>
      <c r="B14" s="173"/>
      <c r="C14" s="174"/>
      <c r="D14" s="174"/>
      <c r="E14" s="174"/>
      <c r="F14" s="74"/>
    </row>
    <row r="15" spans="1:6" ht="38.1" customHeight="1" x14ac:dyDescent="0.25">
      <c r="A15" s="205" t="str">
        <f>Main!B15</f>
        <v>Segment 11</v>
      </c>
      <c r="B15" s="173"/>
      <c r="C15" s="174"/>
      <c r="D15" s="174"/>
      <c r="E15" s="174"/>
      <c r="F15" s="74"/>
    </row>
    <row r="16" spans="1:6" ht="38.1" customHeight="1" x14ac:dyDescent="0.25">
      <c r="A16" s="205" t="str">
        <f>Main!B16</f>
        <v>Segment 12</v>
      </c>
      <c r="B16" s="173"/>
      <c r="C16" s="174"/>
      <c r="D16" s="174"/>
      <c r="E16" s="174"/>
      <c r="F16" s="74"/>
    </row>
    <row r="17" spans="1:6" ht="38.1" customHeight="1" x14ac:dyDescent="0.25">
      <c r="A17" s="205" t="str">
        <f>Main!B17</f>
        <v>Segment 13</v>
      </c>
      <c r="B17" s="173"/>
      <c r="C17" s="174"/>
      <c r="D17" s="174"/>
      <c r="E17" s="174"/>
      <c r="F17" s="74"/>
    </row>
    <row r="18" spans="1:6" ht="38.1" customHeight="1" x14ac:dyDescent="0.25">
      <c r="A18" s="205" t="str">
        <f>Main!B18</f>
        <v>Segment 14</v>
      </c>
      <c r="B18" s="173"/>
      <c r="C18" s="174"/>
      <c r="D18" s="174"/>
      <c r="E18" s="174"/>
      <c r="F18" s="74"/>
    </row>
    <row r="19" spans="1:6" ht="38.1" customHeight="1" x14ac:dyDescent="0.25">
      <c r="A19" s="205" t="str">
        <f>Main!B19</f>
        <v>Segment 15</v>
      </c>
      <c r="B19" s="173"/>
      <c r="C19" s="174"/>
      <c r="D19" s="174"/>
      <c r="E19" s="174"/>
      <c r="F19" s="74"/>
    </row>
    <row r="20" spans="1:6" ht="38.1" customHeight="1" x14ac:dyDescent="0.25">
      <c r="A20" s="206" t="str">
        <f>Main!B20</f>
        <v>Segment 16</v>
      </c>
      <c r="B20" s="175"/>
      <c r="C20" s="176"/>
      <c r="D20" s="176"/>
      <c r="E20" s="176"/>
      <c r="F20" s="75"/>
    </row>
  </sheetData>
  <sheetProtection password="C70C" sheet="1" objects="1" scenarios="1"/>
  <mergeCells count="4">
    <mergeCell ref="A1:F1"/>
    <mergeCell ref="A2:F2"/>
    <mergeCell ref="B3:C3"/>
    <mergeCell ref="D3:F3"/>
  </mergeCells>
  <pageMargins left="0.45" right="0.45" top="0.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V12"/>
  <sheetViews>
    <sheetView zoomScale="55" zoomScaleNormal="55" workbookViewId="0">
      <selection activeCell="C5" sqref="C5"/>
    </sheetView>
  </sheetViews>
  <sheetFormatPr defaultRowHeight="14.25" x14ac:dyDescent="0.25"/>
  <cols>
    <col min="1" max="1" width="35.7109375" style="66" customWidth="1"/>
    <col min="2" max="6" width="15.7109375" style="66" customWidth="1"/>
    <col min="7" max="7" width="35.7109375" style="66" customWidth="1"/>
    <col min="8" max="12" width="15.7109375" style="66" customWidth="1"/>
    <col min="13" max="13" width="35.7109375" style="66" customWidth="1"/>
    <col min="14" max="18" width="15.7109375" style="66" customWidth="1"/>
    <col min="19" max="19" width="35.7109375" style="66" customWidth="1"/>
    <col min="20" max="24" width="15.7109375" style="66" customWidth="1"/>
    <col min="25" max="25" width="35.7109375" style="66" customWidth="1"/>
    <col min="26" max="30" width="15.7109375" style="66" customWidth="1"/>
    <col min="31" max="31" width="35.7109375" style="66" customWidth="1"/>
    <col min="32" max="36" width="15.7109375" style="66" customWidth="1"/>
    <col min="37" max="37" width="35.7109375" style="66" customWidth="1"/>
    <col min="38" max="42" width="15.7109375" style="66" customWidth="1"/>
    <col min="43" max="43" width="35.7109375" style="66" customWidth="1"/>
    <col min="44" max="48" width="15.7109375" style="66" customWidth="1"/>
    <col min="49" max="16384" width="9.140625" style="66"/>
  </cols>
  <sheetData>
    <row r="1" spans="1:48" ht="36" customHeight="1" x14ac:dyDescent="0.25">
      <c r="A1" s="151" t="s">
        <v>80</v>
      </c>
      <c r="B1" s="151"/>
      <c r="C1" s="151"/>
      <c r="D1" s="151"/>
      <c r="E1" s="151"/>
      <c r="F1" s="151"/>
      <c r="G1" s="151" t="s">
        <v>80</v>
      </c>
      <c r="H1" s="151"/>
      <c r="I1" s="151"/>
      <c r="J1" s="151"/>
      <c r="K1" s="151"/>
      <c r="L1" s="151"/>
      <c r="M1" s="151" t="s">
        <v>81</v>
      </c>
      <c r="N1" s="151"/>
      <c r="O1" s="151"/>
      <c r="P1" s="151"/>
      <c r="Q1" s="151"/>
      <c r="R1" s="151"/>
      <c r="S1" s="151" t="s">
        <v>81</v>
      </c>
      <c r="T1" s="151"/>
      <c r="U1" s="151"/>
      <c r="V1" s="151"/>
      <c r="W1" s="151"/>
      <c r="X1" s="151"/>
      <c r="Y1" s="151" t="s">
        <v>162</v>
      </c>
      <c r="Z1" s="151"/>
      <c r="AA1" s="151"/>
      <c r="AB1" s="151"/>
      <c r="AC1" s="151"/>
      <c r="AD1" s="151"/>
      <c r="AE1" s="151" t="s">
        <v>162</v>
      </c>
      <c r="AF1" s="151"/>
      <c r="AG1" s="151"/>
      <c r="AH1" s="151"/>
      <c r="AI1" s="151"/>
      <c r="AJ1" s="151"/>
      <c r="AK1" s="151" t="s">
        <v>83</v>
      </c>
      <c r="AL1" s="151"/>
      <c r="AM1" s="151"/>
      <c r="AN1" s="151"/>
      <c r="AO1" s="151"/>
      <c r="AP1" s="151"/>
      <c r="AQ1" s="151" t="s">
        <v>83</v>
      </c>
      <c r="AR1" s="151"/>
      <c r="AS1" s="151"/>
      <c r="AT1" s="151"/>
      <c r="AU1" s="151"/>
      <c r="AV1" s="151"/>
    </row>
    <row r="2" spans="1:48" s="215" customFormat="1" ht="56.25" customHeight="1" x14ac:dyDescent="0.25">
      <c r="A2" s="214" t="str">
        <f>CONCATENATE("Policy Level and Funding Source for ",Main!$B$1)</f>
        <v>Policy Level and Funding Source for Workshop X</v>
      </c>
      <c r="B2" s="214"/>
      <c r="C2" s="214"/>
      <c r="D2" s="214"/>
      <c r="E2" s="214"/>
      <c r="F2" s="214"/>
      <c r="G2" s="214" t="str">
        <f>CONCATENATE("Policy Level and Funding Source for ",Main!$B$1)</f>
        <v>Policy Level and Funding Source for Workshop X</v>
      </c>
      <c r="H2" s="214"/>
      <c r="I2" s="214"/>
      <c r="J2" s="214"/>
      <c r="K2" s="214"/>
      <c r="L2" s="214"/>
      <c r="M2" s="214" t="str">
        <f>CONCATENATE("Policy Level and Funding Source for ",Main!$B$1)</f>
        <v>Policy Level and Funding Source for Workshop X</v>
      </c>
      <c r="N2" s="214"/>
      <c r="O2" s="214"/>
      <c r="P2" s="214"/>
      <c r="Q2" s="214"/>
      <c r="R2" s="214"/>
      <c r="S2" s="214" t="str">
        <f>CONCATENATE("Policy Level and Funding Source for ",Main!$B$1)</f>
        <v>Policy Level and Funding Source for Workshop X</v>
      </c>
      <c r="T2" s="214"/>
      <c r="U2" s="214"/>
      <c r="V2" s="214"/>
      <c r="W2" s="214"/>
      <c r="X2" s="214"/>
      <c r="Y2" s="214" t="str">
        <f>CONCATENATE("Policy Level and Funding Source for ",Main!$B$1)</f>
        <v>Policy Level and Funding Source for Workshop X</v>
      </c>
      <c r="Z2" s="214"/>
      <c r="AA2" s="214"/>
      <c r="AB2" s="214"/>
      <c r="AC2" s="214"/>
      <c r="AD2" s="214"/>
      <c r="AE2" s="214" t="str">
        <f>CONCATENATE("Policy Level and Funding Source for ",Main!$B$1)</f>
        <v>Policy Level and Funding Source for Workshop X</v>
      </c>
      <c r="AF2" s="214"/>
      <c r="AG2" s="214"/>
      <c r="AH2" s="214"/>
      <c r="AI2" s="214"/>
      <c r="AJ2" s="214"/>
      <c r="AK2" s="214" t="str">
        <f>CONCATENATE("Policy Level and Funding Source for ",Main!$B$1)</f>
        <v>Policy Level and Funding Source for Workshop X</v>
      </c>
      <c r="AL2" s="214"/>
      <c r="AM2" s="214"/>
      <c r="AN2" s="214"/>
      <c r="AO2" s="214"/>
      <c r="AP2" s="214"/>
      <c r="AQ2" s="214" t="str">
        <f>CONCATENATE("Policy Level and Funding Source for ",Main!$B$1)</f>
        <v>Policy Level and Funding Source for Workshop X</v>
      </c>
      <c r="AR2" s="214"/>
      <c r="AS2" s="214"/>
      <c r="AT2" s="214"/>
      <c r="AU2" s="214"/>
      <c r="AV2" s="214"/>
    </row>
    <row r="3" spans="1:48" s="212" customFormat="1" ht="27.75" customHeight="1" x14ac:dyDescent="0.25">
      <c r="A3" s="211"/>
      <c r="B3" s="218" t="s">
        <v>140</v>
      </c>
      <c r="C3" s="220"/>
      <c r="D3" s="216" t="s">
        <v>141</v>
      </c>
      <c r="E3" s="217"/>
      <c r="F3" s="219"/>
      <c r="G3" s="211"/>
      <c r="H3" s="218" t="s">
        <v>140</v>
      </c>
      <c r="I3" s="220"/>
      <c r="J3" s="216" t="s">
        <v>141</v>
      </c>
      <c r="K3" s="217"/>
      <c r="L3" s="219"/>
      <c r="M3" s="211"/>
      <c r="N3" s="221" t="s">
        <v>140</v>
      </c>
      <c r="O3" s="222"/>
      <c r="P3" s="223" t="s">
        <v>141</v>
      </c>
      <c r="Q3" s="224"/>
      <c r="R3" s="225"/>
      <c r="S3" s="211"/>
      <c r="T3" s="221" t="s">
        <v>140</v>
      </c>
      <c r="U3" s="222"/>
      <c r="V3" s="223" t="s">
        <v>141</v>
      </c>
      <c r="W3" s="224"/>
      <c r="X3" s="225"/>
      <c r="Y3" s="211"/>
      <c r="Z3" s="226" t="s">
        <v>140</v>
      </c>
      <c r="AA3" s="227"/>
      <c r="AB3" s="228" t="s">
        <v>141</v>
      </c>
      <c r="AC3" s="229"/>
      <c r="AD3" s="230"/>
      <c r="AE3" s="211"/>
      <c r="AF3" s="226" t="s">
        <v>140</v>
      </c>
      <c r="AG3" s="227"/>
      <c r="AH3" s="228" t="s">
        <v>141</v>
      </c>
      <c r="AI3" s="229"/>
      <c r="AJ3" s="230"/>
      <c r="AK3" s="211"/>
      <c r="AL3" s="231" t="s">
        <v>140</v>
      </c>
      <c r="AM3" s="232"/>
      <c r="AN3" s="233" t="s">
        <v>141</v>
      </c>
      <c r="AO3" s="234"/>
      <c r="AP3" s="235"/>
      <c r="AQ3" s="211"/>
      <c r="AR3" s="231" t="s">
        <v>140</v>
      </c>
      <c r="AS3" s="232"/>
      <c r="AT3" s="233" t="s">
        <v>141</v>
      </c>
      <c r="AU3" s="234"/>
      <c r="AV3" s="235"/>
    </row>
    <row r="4" spans="1:48" s="213" customFormat="1" ht="30" customHeight="1" x14ac:dyDescent="0.25">
      <c r="A4" s="240" t="s">
        <v>17</v>
      </c>
      <c r="B4" s="241" t="s">
        <v>43</v>
      </c>
      <c r="C4" s="242" t="s">
        <v>44</v>
      </c>
      <c r="D4" s="243" t="s">
        <v>45</v>
      </c>
      <c r="E4" s="243" t="s">
        <v>161</v>
      </c>
      <c r="F4" s="244" t="s">
        <v>47</v>
      </c>
      <c r="G4" s="240" t="s">
        <v>17</v>
      </c>
      <c r="H4" s="241" t="s">
        <v>43</v>
      </c>
      <c r="I4" s="242" t="s">
        <v>44</v>
      </c>
      <c r="J4" s="243" t="s">
        <v>45</v>
      </c>
      <c r="K4" s="243" t="s">
        <v>161</v>
      </c>
      <c r="L4" s="244" t="s">
        <v>47</v>
      </c>
      <c r="M4" s="245" t="s">
        <v>17</v>
      </c>
      <c r="N4" s="246" t="s">
        <v>43</v>
      </c>
      <c r="O4" s="247" t="s">
        <v>44</v>
      </c>
      <c r="P4" s="248" t="s">
        <v>45</v>
      </c>
      <c r="Q4" s="248" t="s">
        <v>161</v>
      </c>
      <c r="R4" s="249" t="s">
        <v>47</v>
      </c>
      <c r="S4" s="245" t="s">
        <v>17</v>
      </c>
      <c r="T4" s="246" t="s">
        <v>43</v>
      </c>
      <c r="U4" s="247" t="s">
        <v>44</v>
      </c>
      <c r="V4" s="248" t="s">
        <v>45</v>
      </c>
      <c r="W4" s="248" t="s">
        <v>161</v>
      </c>
      <c r="X4" s="249" t="s">
        <v>47</v>
      </c>
      <c r="Y4" s="250" t="s">
        <v>17</v>
      </c>
      <c r="Z4" s="251" t="s">
        <v>43</v>
      </c>
      <c r="AA4" s="252" t="s">
        <v>44</v>
      </c>
      <c r="AB4" s="253" t="s">
        <v>45</v>
      </c>
      <c r="AC4" s="253" t="s">
        <v>161</v>
      </c>
      <c r="AD4" s="254" t="s">
        <v>47</v>
      </c>
      <c r="AE4" s="250" t="s">
        <v>17</v>
      </c>
      <c r="AF4" s="251" t="s">
        <v>43</v>
      </c>
      <c r="AG4" s="252" t="s">
        <v>44</v>
      </c>
      <c r="AH4" s="253" t="s">
        <v>45</v>
      </c>
      <c r="AI4" s="253" t="s">
        <v>161</v>
      </c>
      <c r="AJ4" s="254" t="s">
        <v>47</v>
      </c>
      <c r="AK4" s="255" t="s">
        <v>17</v>
      </c>
      <c r="AL4" s="256" t="s">
        <v>43</v>
      </c>
      <c r="AM4" s="257" t="s">
        <v>44</v>
      </c>
      <c r="AN4" s="258" t="s">
        <v>45</v>
      </c>
      <c r="AO4" s="258" t="s">
        <v>161</v>
      </c>
      <c r="AP4" s="259" t="s">
        <v>47</v>
      </c>
      <c r="AQ4" s="255" t="s">
        <v>17</v>
      </c>
      <c r="AR4" s="256" t="s">
        <v>43</v>
      </c>
      <c r="AS4" s="257" t="s">
        <v>44</v>
      </c>
      <c r="AT4" s="258" t="s">
        <v>45</v>
      </c>
      <c r="AU4" s="258" t="s">
        <v>161</v>
      </c>
      <c r="AV4" s="259" t="s">
        <v>47</v>
      </c>
    </row>
    <row r="5" spans="1:48" ht="120" customHeight="1" x14ac:dyDescent="0.25">
      <c r="A5" s="236" t="str">
        <f>Main!$B5</f>
        <v>Segment 1</v>
      </c>
      <c r="B5" s="237"/>
      <c r="C5" s="238"/>
      <c r="D5" s="238"/>
      <c r="E5" s="238"/>
      <c r="F5" s="239"/>
      <c r="G5" s="236" t="str">
        <f>Main!$B13</f>
        <v>Segment 9</v>
      </c>
      <c r="H5" s="237"/>
      <c r="I5" s="238"/>
      <c r="J5" s="238"/>
      <c r="K5" s="238"/>
      <c r="L5" s="239"/>
      <c r="M5" s="236" t="str">
        <f>Main!$B5</f>
        <v>Segment 1</v>
      </c>
      <c r="N5" s="237"/>
      <c r="O5" s="238"/>
      <c r="P5" s="238"/>
      <c r="Q5" s="238"/>
      <c r="R5" s="239"/>
      <c r="S5" s="236" t="str">
        <f>Main!$B13</f>
        <v>Segment 9</v>
      </c>
      <c r="T5" s="237"/>
      <c r="U5" s="238"/>
      <c r="V5" s="238"/>
      <c r="W5" s="238"/>
      <c r="X5" s="239"/>
      <c r="Y5" s="236" t="str">
        <f>Main!$B5</f>
        <v>Segment 1</v>
      </c>
      <c r="Z5" s="237"/>
      <c r="AA5" s="238"/>
      <c r="AB5" s="238"/>
      <c r="AC5" s="238"/>
      <c r="AD5" s="239"/>
      <c r="AE5" s="236" t="str">
        <f>Main!$B13</f>
        <v>Segment 9</v>
      </c>
      <c r="AF5" s="237"/>
      <c r="AG5" s="238"/>
      <c r="AH5" s="238"/>
      <c r="AI5" s="238"/>
      <c r="AJ5" s="239"/>
      <c r="AK5" s="236" t="str">
        <f>Main!$B5</f>
        <v>Segment 1</v>
      </c>
      <c r="AL5" s="237"/>
      <c r="AM5" s="238"/>
      <c r="AN5" s="238"/>
      <c r="AO5" s="238"/>
      <c r="AP5" s="239"/>
      <c r="AQ5" s="236" t="str">
        <f>Main!$B13</f>
        <v>Segment 9</v>
      </c>
      <c r="AR5" s="237"/>
      <c r="AS5" s="238"/>
      <c r="AT5" s="238"/>
      <c r="AU5" s="238"/>
      <c r="AV5" s="239"/>
    </row>
    <row r="6" spans="1:48" ht="120" customHeight="1" x14ac:dyDescent="0.25">
      <c r="A6" s="78" t="str">
        <f>Main!$B6</f>
        <v>Segment 2</v>
      </c>
      <c r="B6" s="71"/>
      <c r="C6" s="171"/>
      <c r="D6" s="171"/>
      <c r="E6" s="171"/>
      <c r="F6" s="74"/>
      <c r="G6" s="78" t="str">
        <f>Main!$B14</f>
        <v>Segment 10</v>
      </c>
      <c r="H6" s="71"/>
      <c r="I6" s="171"/>
      <c r="J6" s="171"/>
      <c r="K6" s="171"/>
      <c r="L6" s="74"/>
      <c r="M6" s="78" t="str">
        <f>Main!$B6</f>
        <v>Segment 2</v>
      </c>
      <c r="N6" s="71"/>
      <c r="O6" s="171"/>
      <c r="P6" s="171"/>
      <c r="Q6" s="171"/>
      <c r="R6" s="74"/>
      <c r="S6" s="78" t="str">
        <f>Main!$B14</f>
        <v>Segment 10</v>
      </c>
      <c r="T6" s="71"/>
      <c r="U6" s="171"/>
      <c r="V6" s="171"/>
      <c r="W6" s="171"/>
      <c r="X6" s="74"/>
      <c r="Y6" s="78" t="str">
        <f>Main!$B6</f>
        <v>Segment 2</v>
      </c>
      <c r="Z6" s="71"/>
      <c r="AA6" s="171"/>
      <c r="AB6" s="171"/>
      <c r="AC6" s="171"/>
      <c r="AD6" s="74"/>
      <c r="AE6" s="78" t="str">
        <f>Main!$B14</f>
        <v>Segment 10</v>
      </c>
      <c r="AF6" s="71"/>
      <c r="AG6" s="171"/>
      <c r="AH6" s="171"/>
      <c r="AI6" s="171"/>
      <c r="AJ6" s="74"/>
      <c r="AK6" s="78" t="str">
        <f>Main!$B6</f>
        <v>Segment 2</v>
      </c>
      <c r="AL6" s="71"/>
      <c r="AM6" s="171"/>
      <c r="AN6" s="171"/>
      <c r="AO6" s="171"/>
      <c r="AP6" s="74"/>
      <c r="AQ6" s="78" t="str">
        <f>Main!$B14</f>
        <v>Segment 10</v>
      </c>
      <c r="AR6" s="71"/>
      <c r="AS6" s="171"/>
      <c r="AT6" s="171"/>
      <c r="AU6" s="171"/>
      <c r="AV6" s="74"/>
    </row>
    <row r="7" spans="1:48" ht="120" customHeight="1" x14ac:dyDescent="0.25">
      <c r="A7" s="78" t="str">
        <f>Main!$B7</f>
        <v>Segment 3</v>
      </c>
      <c r="B7" s="71"/>
      <c r="C7" s="171"/>
      <c r="D7" s="171"/>
      <c r="E7" s="171"/>
      <c r="F7" s="74"/>
      <c r="G7" s="78" t="str">
        <f>Main!$B15</f>
        <v>Segment 11</v>
      </c>
      <c r="H7" s="71"/>
      <c r="I7" s="171"/>
      <c r="J7" s="171"/>
      <c r="K7" s="171"/>
      <c r="L7" s="74"/>
      <c r="M7" s="78" t="str">
        <f>Main!$B7</f>
        <v>Segment 3</v>
      </c>
      <c r="N7" s="71"/>
      <c r="O7" s="171"/>
      <c r="P7" s="171"/>
      <c r="Q7" s="171"/>
      <c r="R7" s="74"/>
      <c r="S7" s="78" t="str">
        <f>Main!$B15</f>
        <v>Segment 11</v>
      </c>
      <c r="T7" s="71"/>
      <c r="U7" s="171"/>
      <c r="V7" s="171"/>
      <c r="W7" s="171"/>
      <c r="X7" s="74"/>
      <c r="Y7" s="78" t="str">
        <f>Main!$B7</f>
        <v>Segment 3</v>
      </c>
      <c r="Z7" s="71"/>
      <c r="AA7" s="171"/>
      <c r="AB7" s="171"/>
      <c r="AC7" s="171"/>
      <c r="AD7" s="74"/>
      <c r="AE7" s="78" t="str">
        <f>Main!$B15</f>
        <v>Segment 11</v>
      </c>
      <c r="AF7" s="71"/>
      <c r="AG7" s="171"/>
      <c r="AH7" s="171"/>
      <c r="AI7" s="171"/>
      <c r="AJ7" s="74"/>
      <c r="AK7" s="78" t="str">
        <f>Main!$B7</f>
        <v>Segment 3</v>
      </c>
      <c r="AL7" s="71"/>
      <c r="AM7" s="171"/>
      <c r="AN7" s="171"/>
      <c r="AO7" s="171"/>
      <c r="AP7" s="74"/>
      <c r="AQ7" s="78" t="str">
        <f>Main!$B15</f>
        <v>Segment 11</v>
      </c>
      <c r="AR7" s="71"/>
      <c r="AS7" s="171"/>
      <c r="AT7" s="171"/>
      <c r="AU7" s="171"/>
      <c r="AV7" s="74"/>
    </row>
    <row r="8" spans="1:48" ht="120" customHeight="1" x14ac:dyDescent="0.25">
      <c r="A8" s="78" t="str">
        <f>Main!$B8</f>
        <v>Segment 4</v>
      </c>
      <c r="B8" s="71"/>
      <c r="C8" s="171"/>
      <c r="D8" s="171"/>
      <c r="E8" s="171"/>
      <c r="F8" s="74"/>
      <c r="G8" s="78" t="str">
        <f>Main!$B16</f>
        <v>Segment 12</v>
      </c>
      <c r="H8" s="71"/>
      <c r="I8" s="171"/>
      <c r="J8" s="171"/>
      <c r="K8" s="171"/>
      <c r="L8" s="74"/>
      <c r="M8" s="78" t="str">
        <f>Main!$B8</f>
        <v>Segment 4</v>
      </c>
      <c r="N8" s="71"/>
      <c r="O8" s="171"/>
      <c r="P8" s="171"/>
      <c r="Q8" s="171"/>
      <c r="R8" s="74"/>
      <c r="S8" s="78" t="str">
        <f>Main!$B16</f>
        <v>Segment 12</v>
      </c>
      <c r="T8" s="71"/>
      <c r="U8" s="171"/>
      <c r="V8" s="171"/>
      <c r="W8" s="171"/>
      <c r="X8" s="74"/>
      <c r="Y8" s="78" t="str">
        <f>Main!$B8</f>
        <v>Segment 4</v>
      </c>
      <c r="Z8" s="71"/>
      <c r="AA8" s="171"/>
      <c r="AB8" s="171"/>
      <c r="AC8" s="171"/>
      <c r="AD8" s="74"/>
      <c r="AE8" s="78" t="str">
        <f>Main!$B16</f>
        <v>Segment 12</v>
      </c>
      <c r="AF8" s="71"/>
      <c r="AG8" s="171"/>
      <c r="AH8" s="171"/>
      <c r="AI8" s="171"/>
      <c r="AJ8" s="74"/>
      <c r="AK8" s="78" t="str">
        <f>Main!$B8</f>
        <v>Segment 4</v>
      </c>
      <c r="AL8" s="71"/>
      <c r="AM8" s="171"/>
      <c r="AN8" s="171"/>
      <c r="AO8" s="171"/>
      <c r="AP8" s="74"/>
      <c r="AQ8" s="78" t="str">
        <f>Main!$B16</f>
        <v>Segment 12</v>
      </c>
      <c r="AR8" s="71"/>
      <c r="AS8" s="171"/>
      <c r="AT8" s="171"/>
      <c r="AU8" s="171"/>
      <c r="AV8" s="74"/>
    </row>
    <row r="9" spans="1:48" ht="120" customHeight="1" x14ac:dyDescent="0.25">
      <c r="A9" s="78" t="str">
        <f>Main!$B9</f>
        <v>Segment 5</v>
      </c>
      <c r="B9" s="71"/>
      <c r="C9" s="171"/>
      <c r="D9" s="171"/>
      <c r="E9" s="171"/>
      <c r="F9" s="74"/>
      <c r="G9" s="78" t="str">
        <f>Main!$B17</f>
        <v>Segment 13</v>
      </c>
      <c r="H9" s="71"/>
      <c r="I9" s="171"/>
      <c r="J9" s="171"/>
      <c r="K9" s="171"/>
      <c r="L9" s="74"/>
      <c r="M9" s="78" t="str">
        <f>Main!$B9</f>
        <v>Segment 5</v>
      </c>
      <c r="N9" s="71"/>
      <c r="O9" s="171"/>
      <c r="P9" s="171"/>
      <c r="Q9" s="171"/>
      <c r="R9" s="74"/>
      <c r="S9" s="78" t="str">
        <f>Main!$B17</f>
        <v>Segment 13</v>
      </c>
      <c r="T9" s="71"/>
      <c r="U9" s="171"/>
      <c r="V9" s="171"/>
      <c r="W9" s="171"/>
      <c r="X9" s="74"/>
      <c r="Y9" s="78" t="str">
        <f>Main!$B9</f>
        <v>Segment 5</v>
      </c>
      <c r="Z9" s="71"/>
      <c r="AA9" s="171"/>
      <c r="AB9" s="171"/>
      <c r="AC9" s="171"/>
      <c r="AD9" s="74"/>
      <c r="AE9" s="78" t="str">
        <f>Main!$B17</f>
        <v>Segment 13</v>
      </c>
      <c r="AF9" s="71"/>
      <c r="AG9" s="171"/>
      <c r="AH9" s="171"/>
      <c r="AI9" s="171"/>
      <c r="AJ9" s="74"/>
      <c r="AK9" s="78" t="str">
        <f>Main!$B9</f>
        <v>Segment 5</v>
      </c>
      <c r="AL9" s="71"/>
      <c r="AM9" s="171"/>
      <c r="AN9" s="171"/>
      <c r="AO9" s="171"/>
      <c r="AP9" s="74"/>
      <c r="AQ9" s="78" t="str">
        <f>Main!$B17</f>
        <v>Segment 13</v>
      </c>
      <c r="AR9" s="71"/>
      <c r="AS9" s="171"/>
      <c r="AT9" s="171"/>
      <c r="AU9" s="171"/>
      <c r="AV9" s="74"/>
    </row>
    <row r="10" spans="1:48" ht="120" customHeight="1" x14ac:dyDescent="0.25">
      <c r="A10" s="78" t="str">
        <f>Main!$B10</f>
        <v>Segment 6</v>
      </c>
      <c r="B10" s="71"/>
      <c r="C10" s="171"/>
      <c r="D10" s="171"/>
      <c r="E10" s="171"/>
      <c r="F10" s="74"/>
      <c r="G10" s="78" t="str">
        <f>Main!$B18</f>
        <v>Segment 14</v>
      </c>
      <c r="H10" s="71"/>
      <c r="I10" s="171"/>
      <c r="J10" s="171"/>
      <c r="K10" s="171"/>
      <c r="L10" s="74"/>
      <c r="M10" s="78" t="str">
        <f>Main!$B10</f>
        <v>Segment 6</v>
      </c>
      <c r="N10" s="71"/>
      <c r="O10" s="171"/>
      <c r="P10" s="171"/>
      <c r="Q10" s="171"/>
      <c r="R10" s="74"/>
      <c r="S10" s="78" t="str">
        <f>Main!$B18</f>
        <v>Segment 14</v>
      </c>
      <c r="T10" s="71"/>
      <c r="U10" s="171"/>
      <c r="V10" s="171"/>
      <c r="W10" s="171"/>
      <c r="X10" s="74"/>
      <c r="Y10" s="78" t="str">
        <f>Main!$B10</f>
        <v>Segment 6</v>
      </c>
      <c r="Z10" s="71"/>
      <c r="AA10" s="171"/>
      <c r="AB10" s="171"/>
      <c r="AC10" s="171"/>
      <c r="AD10" s="74"/>
      <c r="AE10" s="78" t="str">
        <f>Main!$B18</f>
        <v>Segment 14</v>
      </c>
      <c r="AF10" s="71"/>
      <c r="AG10" s="171"/>
      <c r="AH10" s="171"/>
      <c r="AI10" s="171"/>
      <c r="AJ10" s="74"/>
      <c r="AK10" s="78" t="str">
        <f>Main!$B10</f>
        <v>Segment 6</v>
      </c>
      <c r="AL10" s="71"/>
      <c r="AM10" s="171"/>
      <c r="AN10" s="171"/>
      <c r="AO10" s="171"/>
      <c r="AP10" s="74"/>
      <c r="AQ10" s="78" t="str">
        <f>Main!$B18</f>
        <v>Segment 14</v>
      </c>
      <c r="AR10" s="71"/>
      <c r="AS10" s="171"/>
      <c r="AT10" s="171"/>
      <c r="AU10" s="171"/>
      <c r="AV10" s="74"/>
    </row>
    <row r="11" spans="1:48" ht="120" customHeight="1" x14ac:dyDescent="0.25">
      <c r="A11" s="78" t="str">
        <f>Main!$B11</f>
        <v>Segment 7</v>
      </c>
      <c r="B11" s="71"/>
      <c r="C11" s="171"/>
      <c r="D11" s="171"/>
      <c r="E11" s="171"/>
      <c r="F11" s="74"/>
      <c r="G11" s="78" t="str">
        <f>Main!$B19</f>
        <v>Segment 15</v>
      </c>
      <c r="H11" s="71"/>
      <c r="I11" s="171"/>
      <c r="J11" s="171"/>
      <c r="K11" s="171"/>
      <c r="L11" s="74"/>
      <c r="M11" s="78" t="str">
        <f>Main!$B11</f>
        <v>Segment 7</v>
      </c>
      <c r="N11" s="71"/>
      <c r="O11" s="171"/>
      <c r="P11" s="171"/>
      <c r="Q11" s="171"/>
      <c r="R11" s="74"/>
      <c r="S11" s="78" t="str">
        <f>Main!$B19</f>
        <v>Segment 15</v>
      </c>
      <c r="T11" s="71"/>
      <c r="U11" s="171"/>
      <c r="V11" s="171"/>
      <c r="W11" s="171"/>
      <c r="X11" s="74"/>
      <c r="Y11" s="78" t="str">
        <f>Main!$B11</f>
        <v>Segment 7</v>
      </c>
      <c r="Z11" s="71"/>
      <c r="AA11" s="171"/>
      <c r="AB11" s="171"/>
      <c r="AC11" s="171"/>
      <c r="AD11" s="74"/>
      <c r="AE11" s="78" t="str">
        <f>Main!$B19</f>
        <v>Segment 15</v>
      </c>
      <c r="AF11" s="71"/>
      <c r="AG11" s="171"/>
      <c r="AH11" s="171"/>
      <c r="AI11" s="171"/>
      <c r="AJ11" s="74"/>
      <c r="AK11" s="78" t="str">
        <f>Main!$B11</f>
        <v>Segment 7</v>
      </c>
      <c r="AL11" s="71"/>
      <c r="AM11" s="171"/>
      <c r="AN11" s="171"/>
      <c r="AO11" s="171"/>
      <c r="AP11" s="74"/>
      <c r="AQ11" s="78" t="str">
        <f>Main!$B19</f>
        <v>Segment 15</v>
      </c>
      <c r="AR11" s="71"/>
      <c r="AS11" s="171"/>
      <c r="AT11" s="171"/>
      <c r="AU11" s="171"/>
      <c r="AV11" s="74"/>
    </row>
    <row r="12" spans="1:48" ht="120" customHeight="1" x14ac:dyDescent="0.25">
      <c r="A12" s="79" t="str">
        <f>Main!$B12</f>
        <v>Segment 8</v>
      </c>
      <c r="B12" s="73"/>
      <c r="C12" s="172"/>
      <c r="D12" s="172"/>
      <c r="E12" s="172"/>
      <c r="F12" s="75"/>
      <c r="G12" s="79" t="str">
        <f>Main!$B20</f>
        <v>Segment 16</v>
      </c>
      <c r="H12" s="73"/>
      <c r="I12" s="172"/>
      <c r="J12" s="172"/>
      <c r="K12" s="172"/>
      <c r="L12" s="75"/>
      <c r="M12" s="79" t="str">
        <f>Main!$B12</f>
        <v>Segment 8</v>
      </c>
      <c r="N12" s="73"/>
      <c r="O12" s="172"/>
      <c r="P12" s="172"/>
      <c r="Q12" s="172"/>
      <c r="R12" s="75"/>
      <c r="S12" s="79" t="str">
        <f>Main!$B20</f>
        <v>Segment 16</v>
      </c>
      <c r="T12" s="73"/>
      <c r="U12" s="172"/>
      <c r="V12" s="172"/>
      <c r="W12" s="172"/>
      <c r="X12" s="75"/>
      <c r="Y12" s="79" t="str">
        <f>Main!$B12</f>
        <v>Segment 8</v>
      </c>
      <c r="Z12" s="73"/>
      <c r="AA12" s="172"/>
      <c r="AB12" s="172"/>
      <c r="AC12" s="172"/>
      <c r="AD12" s="75"/>
      <c r="AE12" s="79" t="str">
        <f>Main!$B20</f>
        <v>Segment 16</v>
      </c>
      <c r="AF12" s="73"/>
      <c r="AG12" s="172"/>
      <c r="AH12" s="172"/>
      <c r="AI12" s="172"/>
      <c r="AJ12" s="75"/>
      <c r="AK12" s="79" t="str">
        <f>Main!$B12</f>
        <v>Segment 8</v>
      </c>
      <c r="AL12" s="73"/>
      <c r="AM12" s="172"/>
      <c r="AN12" s="172"/>
      <c r="AO12" s="172"/>
      <c r="AP12" s="75"/>
      <c r="AQ12" s="79" t="str">
        <f>Main!$B20</f>
        <v>Segment 16</v>
      </c>
      <c r="AR12" s="73"/>
      <c r="AS12" s="172"/>
      <c r="AT12" s="172"/>
      <c r="AU12" s="172"/>
      <c r="AV12" s="75"/>
    </row>
  </sheetData>
  <sheetProtection password="C70C" sheet="1" objects="1" scenarios="1"/>
  <mergeCells count="32">
    <mergeCell ref="AK1:AP1"/>
    <mergeCell ref="AQ1:AV1"/>
    <mergeCell ref="AK2:AP2"/>
    <mergeCell ref="AQ2:AV2"/>
    <mergeCell ref="AL3:AM3"/>
    <mergeCell ref="AN3:AP3"/>
    <mergeCell ref="AR3:AS3"/>
    <mergeCell ref="AT3:AV3"/>
    <mergeCell ref="Y1:AD1"/>
    <mergeCell ref="AE1:AJ1"/>
    <mergeCell ref="Y2:AD2"/>
    <mergeCell ref="AE2:AJ2"/>
    <mergeCell ref="Z3:AA3"/>
    <mergeCell ref="AB3:AD3"/>
    <mergeCell ref="AF3:AG3"/>
    <mergeCell ref="AH3:AJ3"/>
    <mergeCell ref="S1:X1"/>
    <mergeCell ref="M2:R2"/>
    <mergeCell ref="S2:X2"/>
    <mergeCell ref="N3:O3"/>
    <mergeCell ref="P3:R3"/>
    <mergeCell ref="T3:U3"/>
    <mergeCell ref="V3:X3"/>
    <mergeCell ref="B3:C3"/>
    <mergeCell ref="D3:F3"/>
    <mergeCell ref="H3:I3"/>
    <mergeCell ref="J3:L3"/>
    <mergeCell ref="M1:R1"/>
    <mergeCell ref="A2:F2"/>
    <mergeCell ref="G2:L2"/>
    <mergeCell ref="A1:F1"/>
    <mergeCell ref="G1:L1"/>
  </mergeCells>
  <printOptions horizontalCentered="1"/>
  <pageMargins left="1" right="1" top="1" bottom="1" header="0.5" footer="0.5"/>
  <pageSetup paperSize="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2"/>
  <sheetViews>
    <sheetView workbookViewId="0">
      <selection activeCell="D31" sqref="D31"/>
    </sheetView>
  </sheetViews>
  <sheetFormatPr defaultRowHeight="16.5" x14ac:dyDescent="0.3"/>
  <cols>
    <col min="1" max="1" width="14.85546875" style="1" customWidth="1"/>
    <col min="2" max="2" width="51.140625" style="1" customWidth="1"/>
    <col min="3" max="3" width="9.140625" style="1" customWidth="1"/>
    <col min="4" max="4" width="89.5703125" style="1" customWidth="1"/>
    <col min="5" max="16384" width="9.140625" style="1"/>
  </cols>
  <sheetData>
    <row r="1" spans="1:4" s="3" customFormat="1" ht="19.5" x14ac:dyDescent="0.35">
      <c r="A1" s="2" t="s">
        <v>74</v>
      </c>
      <c r="B1" s="170" t="s">
        <v>77</v>
      </c>
      <c r="C1" s="93" t="s">
        <v>86</v>
      </c>
    </row>
    <row r="2" spans="1:4" s="3" customFormat="1" ht="19.5" x14ac:dyDescent="0.35">
      <c r="A2" s="2"/>
    </row>
    <row r="3" spans="1:4" x14ac:dyDescent="0.3">
      <c r="A3" s="102" t="s">
        <v>89</v>
      </c>
      <c r="B3" s="103"/>
      <c r="C3" s="104"/>
      <c r="D3" s="104"/>
    </row>
    <row r="4" spans="1:4" x14ac:dyDescent="0.3">
      <c r="A4" s="105" t="s">
        <v>68</v>
      </c>
      <c r="B4" s="106" t="s">
        <v>69</v>
      </c>
      <c r="C4" s="137" t="s">
        <v>85</v>
      </c>
      <c r="D4" s="138"/>
    </row>
    <row r="5" spans="1:4" x14ac:dyDescent="0.3">
      <c r="A5" s="107" t="s">
        <v>2</v>
      </c>
      <c r="B5" s="168" t="s">
        <v>49</v>
      </c>
      <c r="C5" s="133" t="s">
        <v>87</v>
      </c>
      <c r="D5" s="134"/>
    </row>
    <row r="6" spans="1:4" x14ac:dyDescent="0.3">
      <c r="A6" s="107" t="s">
        <v>3</v>
      </c>
      <c r="B6" s="168" t="s">
        <v>50</v>
      </c>
      <c r="C6" s="133"/>
      <c r="D6" s="134"/>
    </row>
    <row r="7" spans="1:4" x14ac:dyDescent="0.3">
      <c r="A7" s="107" t="s">
        <v>4</v>
      </c>
      <c r="B7" s="168" t="s">
        <v>51</v>
      </c>
      <c r="C7" s="133"/>
      <c r="D7" s="134"/>
    </row>
    <row r="8" spans="1:4" x14ac:dyDescent="0.3">
      <c r="A8" s="107" t="s">
        <v>5</v>
      </c>
      <c r="B8" s="168" t="s">
        <v>52</v>
      </c>
      <c r="C8" s="133"/>
      <c r="D8" s="134"/>
    </row>
    <row r="9" spans="1:4" x14ac:dyDescent="0.3">
      <c r="A9" s="107" t="s">
        <v>6</v>
      </c>
      <c r="B9" s="168" t="s">
        <v>53</v>
      </c>
      <c r="C9" s="133"/>
      <c r="D9" s="134"/>
    </row>
    <row r="10" spans="1:4" x14ac:dyDescent="0.3">
      <c r="A10" s="107" t="s">
        <v>7</v>
      </c>
      <c r="B10" s="168" t="s">
        <v>54</v>
      </c>
      <c r="C10" s="133"/>
      <c r="D10" s="134"/>
    </row>
    <row r="11" spans="1:4" x14ac:dyDescent="0.3">
      <c r="A11" s="107" t="s">
        <v>8</v>
      </c>
      <c r="B11" s="168" t="s">
        <v>55</v>
      </c>
      <c r="C11" s="133"/>
      <c r="D11" s="134"/>
    </row>
    <row r="12" spans="1:4" x14ac:dyDescent="0.3">
      <c r="A12" s="107" t="s">
        <v>9</v>
      </c>
      <c r="B12" s="168" t="s">
        <v>56</v>
      </c>
      <c r="C12" s="133"/>
      <c r="D12" s="134"/>
    </row>
    <row r="13" spans="1:4" x14ac:dyDescent="0.3">
      <c r="A13" s="107" t="s">
        <v>10</v>
      </c>
      <c r="B13" s="168" t="s">
        <v>57</v>
      </c>
      <c r="C13" s="133"/>
      <c r="D13" s="134"/>
    </row>
    <row r="14" spans="1:4" x14ac:dyDescent="0.3">
      <c r="A14" s="107" t="s">
        <v>11</v>
      </c>
      <c r="B14" s="168" t="s">
        <v>58</v>
      </c>
      <c r="C14" s="133"/>
      <c r="D14" s="134"/>
    </row>
    <row r="15" spans="1:4" x14ac:dyDescent="0.3">
      <c r="A15" s="107" t="s">
        <v>12</v>
      </c>
      <c r="B15" s="168" t="s">
        <v>59</v>
      </c>
      <c r="C15" s="133"/>
      <c r="D15" s="134"/>
    </row>
    <row r="16" spans="1:4" x14ac:dyDescent="0.3">
      <c r="A16" s="107" t="s">
        <v>13</v>
      </c>
      <c r="B16" s="168" t="s">
        <v>60</v>
      </c>
      <c r="C16" s="133"/>
      <c r="D16" s="134"/>
    </row>
    <row r="17" spans="1:4" x14ac:dyDescent="0.3">
      <c r="A17" s="107" t="s">
        <v>48</v>
      </c>
      <c r="B17" s="168" t="s">
        <v>61</v>
      </c>
      <c r="C17" s="133"/>
      <c r="D17" s="134"/>
    </row>
    <row r="18" spans="1:4" x14ac:dyDescent="0.3">
      <c r="A18" s="107" t="s">
        <v>62</v>
      </c>
      <c r="B18" s="168" t="s">
        <v>63</v>
      </c>
      <c r="C18" s="133"/>
      <c r="D18" s="134"/>
    </row>
    <row r="19" spans="1:4" x14ac:dyDescent="0.3">
      <c r="A19" s="107" t="s">
        <v>64</v>
      </c>
      <c r="B19" s="168" t="s">
        <v>65</v>
      </c>
      <c r="C19" s="133"/>
      <c r="D19" s="134"/>
    </row>
    <row r="20" spans="1:4" x14ac:dyDescent="0.3">
      <c r="A20" s="108" t="s">
        <v>66</v>
      </c>
      <c r="B20" s="169" t="s">
        <v>67</v>
      </c>
      <c r="C20" s="135"/>
      <c r="D20" s="136"/>
    </row>
    <row r="22" spans="1:4" x14ac:dyDescent="0.3">
      <c r="A22" s="177" t="s">
        <v>139</v>
      </c>
      <c r="B22" s="178"/>
      <c r="C22" s="179"/>
    </row>
    <row r="23" spans="1:4" x14ac:dyDescent="0.3">
      <c r="A23" s="185" t="s">
        <v>143</v>
      </c>
      <c r="B23" s="183"/>
      <c r="C23" s="187">
        <v>3</v>
      </c>
      <c r="D23" s="94" t="s">
        <v>88</v>
      </c>
    </row>
    <row r="24" spans="1:4" x14ac:dyDescent="0.3">
      <c r="A24" s="186" t="s">
        <v>144</v>
      </c>
      <c r="B24" s="184"/>
      <c r="C24" s="188">
        <v>2</v>
      </c>
      <c r="D24" s="94" t="s">
        <v>138</v>
      </c>
    </row>
    <row r="26" spans="1:4" x14ac:dyDescent="0.3">
      <c r="A26" s="180" t="s">
        <v>137</v>
      </c>
      <c r="B26" s="181"/>
      <c r="C26" s="182" t="s">
        <v>26</v>
      </c>
    </row>
    <row r="27" spans="1:4" x14ac:dyDescent="0.3">
      <c r="A27" s="95" t="s">
        <v>20</v>
      </c>
      <c r="B27" s="96" t="s">
        <v>28</v>
      </c>
      <c r="C27" s="97">
        <f>1/COUNTA(A5:A16)</f>
        <v>8.3333333333333329E-2</v>
      </c>
    </row>
    <row r="28" spans="1:4" x14ac:dyDescent="0.3">
      <c r="A28" s="98"/>
      <c r="B28" s="99" t="s">
        <v>29</v>
      </c>
      <c r="C28" s="100">
        <v>3</v>
      </c>
      <c r="D28" s="94" t="s">
        <v>88</v>
      </c>
    </row>
    <row r="29" spans="1:4" x14ac:dyDescent="0.3">
      <c r="A29" s="95" t="s">
        <v>21</v>
      </c>
      <c r="B29" s="96" t="s">
        <v>27</v>
      </c>
      <c r="C29" s="97">
        <f>1/COUNTA(A5:A16)</f>
        <v>8.3333333333333329E-2</v>
      </c>
    </row>
    <row r="30" spans="1:4" x14ac:dyDescent="0.3">
      <c r="A30" s="98"/>
      <c r="B30" s="99" t="s">
        <v>30</v>
      </c>
      <c r="C30" s="100">
        <v>3</v>
      </c>
      <c r="D30" s="94" t="s">
        <v>88</v>
      </c>
    </row>
    <row r="31" spans="1:4" x14ac:dyDescent="0.3">
      <c r="A31" s="95" t="s">
        <v>19</v>
      </c>
      <c r="B31" s="96" t="s">
        <v>31</v>
      </c>
      <c r="C31" s="97">
        <f>2/COUNTA(A5:A16)</f>
        <v>0.16666666666666666</v>
      </c>
    </row>
    <row r="32" spans="1:4" x14ac:dyDescent="0.3">
      <c r="A32" s="98"/>
      <c r="B32" s="99" t="s">
        <v>32</v>
      </c>
      <c r="C32" s="101"/>
    </row>
  </sheetData>
  <sheetProtection password="C70C" sheet="1" objects="1" scenarios="1"/>
  <mergeCells count="17">
    <mergeCell ref="C5:D5"/>
    <mergeCell ref="C4:D4"/>
    <mergeCell ref="C20:D20"/>
    <mergeCell ref="C19:D19"/>
    <mergeCell ref="C18:D18"/>
    <mergeCell ref="C6:D6"/>
    <mergeCell ref="C7:D7"/>
    <mergeCell ref="C8:D8"/>
    <mergeCell ref="C9:D9"/>
    <mergeCell ref="C10:D10"/>
    <mergeCell ref="C11:D11"/>
    <mergeCell ref="C12:D12"/>
    <mergeCell ref="C13:D13"/>
    <mergeCell ref="C14:D14"/>
    <mergeCell ref="C15:D15"/>
    <mergeCell ref="C16:D16"/>
    <mergeCell ref="C17:D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1"/>
  <sheetViews>
    <sheetView workbookViewId="0">
      <selection activeCell="P5" sqref="P5:Q20"/>
    </sheetView>
  </sheetViews>
  <sheetFormatPr defaultRowHeight="16.5" x14ac:dyDescent="0.3"/>
  <cols>
    <col min="1" max="1" width="7.5703125" style="1" bestFit="1" customWidth="1"/>
    <col min="2" max="2" width="51.140625" style="1" customWidth="1"/>
    <col min="3" max="3" width="2.7109375" style="1" customWidth="1"/>
    <col min="4" max="5" width="9.7109375" style="1" customWidth="1"/>
    <col min="6" max="7" width="2.7109375" style="1" customWidth="1"/>
    <col min="8" max="9" width="9.7109375" style="1" customWidth="1"/>
    <col min="10" max="11" width="2.7109375" style="1" customWidth="1"/>
    <col min="12" max="13" width="9.7109375" style="1" customWidth="1"/>
    <col min="14" max="15" width="2.7109375" style="1" customWidth="1"/>
    <col min="16" max="17" width="9.7109375" style="1" customWidth="1"/>
    <col min="18" max="18" width="2.7109375" style="1" customWidth="1"/>
    <col min="19" max="16384" width="9.140625" style="1"/>
  </cols>
  <sheetData>
    <row r="1" spans="1:19" s="3" customFormat="1" ht="19.5" x14ac:dyDescent="0.35">
      <c r="A1" s="2" t="str">
        <f>CONCATENATE("Voting results in ",Main!B1," workshop")</f>
        <v>Voting results in Workshop X workshop</v>
      </c>
      <c r="B1" s="33"/>
      <c r="C1" s="92"/>
      <c r="D1" s="33"/>
    </row>
    <row r="2" spans="1:19" s="3" customFormat="1" ht="19.5" x14ac:dyDescent="0.35">
      <c r="A2" s="2"/>
    </row>
    <row r="3" spans="1:19" x14ac:dyDescent="0.3">
      <c r="C3" s="139" t="s">
        <v>130</v>
      </c>
      <c r="D3" s="139"/>
      <c r="E3" s="139"/>
      <c r="F3" s="139"/>
      <c r="G3" s="140" t="s">
        <v>131</v>
      </c>
      <c r="H3" s="140"/>
      <c r="I3" s="140"/>
      <c r="J3" s="140"/>
      <c r="K3" s="141" t="s">
        <v>132</v>
      </c>
      <c r="L3" s="141"/>
      <c r="M3" s="141"/>
      <c r="N3" s="141"/>
      <c r="O3" s="142" t="s">
        <v>133</v>
      </c>
      <c r="P3" s="142"/>
      <c r="Q3" s="142"/>
      <c r="R3" s="142"/>
      <c r="S3" s="18"/>
    </row>
    <row r="4" spans="1:19" x14ac:dyDescent="0.3">
      <c r="A4" s="56" t="s">
        <v>84</v>
      </c>
      <c r="B4" s="56" t="s">
        <v>69</v>
      </c>
      <c r="C4" s="43"/>
      <c r="D4" s="63" t="s">
        <v>24</v>
      </c>
      <c r="E4" s="63" t="s">
        <v>25</v>
      </c>
      <c r="F4" s="63"/>
      <c r="G4" s="38"/>
      <c r="H4" s="60" t="s">
        <v>24</v>
      </c>
      <c r="I4" s="60" t="s">
        <v>25</v>
      </c>
      <c r="J4" s="60"/>
      <c r="K4" s="61"/>
      <c r="L4" s="61" t="s">
        <v>24</v>
      </c>
      <c r="M4" s="61" t="s">
        <v>25</v>
      </c>
      <c r="N4" s="61"/>
      <c r="O4" s="62"/>
      <c r="P4" s="62" t="s">
        <v>24</v>
      </c>
      <c r="Q4" s="62" t="s">
        <v>25</v>
      </c>
      <c r="R4" s="62"/>
      <c r="S4" s="7"/>
    </row>
    <row r="5" spans="1:19" x14ac:dyDescent="0.3">
      <c r="A5" s="1" t="str">
        <f>Main!A5</f>
        <v>S01</v>
      </c>
      <c r="B5" s="1" t="str">
        <f>Main!B5</f>
        <v>Segment 1</v>
      </c>
      <c r="C5" s="43"/>
      <c r="D5" s="6">
        <v>10</v>
      </c>
      <c r="E5" s="6">
        <v>1</v>
      </c>
      <c r="F5" s="45"/>
      <c r="G5" s="38"/>
      <c r="H5" s="6">
        <v>40</v>
      </c>
      <c r="I5" s="6">
        <v>1</v>
      </c>
      <c r="J5" s="39"/>
      <c r="K5" s="19"/>
      <c r="L5" s="6">
        <v>10</v>
      </c>
      <c r="M5" s="6">
        <v>9</v>
      </c>
      <c r="N5" s="19"/>
      <c r="O5" s="40"/>
      <c r="P5" s="6">
        <v>40</v>
      </c>
      <c r="Q5" s="6">
        <v>1</v>
      </c>
      <c r="R5" s="40"/>
      <c r="S5" s="8"/>
    </row>
    <row r="6" spans="1:19" x14ac:dyDescent="0.3">
      <c r="A6" s="1" t="str">
        <f>Main!A6</f>
        <v>S02</v>
      </c>
      <c r="B6" s="1" t="str">
        <f>Main!B6</f>
        <v>Segment 2</v>
      </c>
      <c r="C6" s="43"/>
      <c r="D6" s="6">
        <v>20</v>
      </c>
      <c r="E6" s="6">
        <v>0</v>
      </c>
      <c r="F6" s="45"/>
      <c r="G6" s="38"/>
      <c r="H6" s="6">
        <v>30</v>
      </c>
      <c r="I6" s="6">
        <v>1</v>
      </c>
      <c r="J6" s="39"/>
      <c r="K6" s="19"/>
      <c r="L6" s="6">
        <v>30</v>
      </c>
      <c r="M6" s="6">
        <v>7</v>
      </c>
      <c r="N6" s="19"/>
      <c r="O6" s="40"/>
      <c r="P6" s="6">
        <v>20</v>
      </c>
      <c r="Q6" s="6">
        <v>2</v>
      </c>
      <c r="R6" s="40"/>
      <c r="S6" s="8"/>
    </row>
    <row r="7" spans="1:19" x14ac:dyDescent="0.3">
      <c r="A7" s="1" t="str">
        <f>Main!A7</f>
        <v>S03</v>
      </c>
      <c r="B7" s="1" t="str">
        <f>Main!B7</f>
        <v>Segment 3</v>
      </c>
      <c r="C7" s="43"/>
      <c r="D7" s="6">
        <v>30</v>
      </c>
      <c r="E7" s="6">
        <v>1</v>
      </c>
      <c r="F7" s="45"/>
      <c r="G7" s="38"/>
      <c r="H7" s="6">
        <v>20</v>
      </c>
      <c r="I7" s="6">
        <v>0</v>
      </c>
      <c r="J7" s="39"/>
      <c r="K7" s="19"/>
      <c r="L7" s="6">
        <v>50</v>
      </c>
      <c r="M7" s="6">
        <v>5</v>
      </c>
      <c r="N7" s="19"/>
      <c r="O7" s="40"/>
      <c r="P7" s="6">
        <v>10</v>
      </c>
      <c r="Q7" s="6">
        <v>3</v>
      </c>
      <c r="R7" s="40"/>
      <c r="S7" s="8"/>
    </row>
    <row r="8" spans="1:19" x14ac:dyDescent="0.3">
      <c r="A8" s="1" t="str">
        <f>Main!A8</f>
        <v>S04</v>
      </c>
      <c r="B8" s="1" t="str">
        <f>Main!B8</f>
        <v>Segment 4</v>
      </c>
      <c r="C8" s="43"/>
      <c r="D8" s="6">
        <v>40</v>
      </c>
      <c r="E8" s="6">
        <v>0</v>
      </c>
      <c r="F8" s="45"/>
      <c r="G8" s="38"/>
      <c r="H8" s="6">
        <v>10</v>
      </c>
      <c r="I8" s="6">
        <v>1</v>
      </c>
      <c r="J8" s="39"/>
      <c r="K8" s="19"/>
      <c r="L8" s="6">
        <v>70</v>
      </c>
      <c r="M8" s="6">
        <v>3</v>
      </c>
      <c r="N8" s="19"/>
      <c r="O8" s="40"/>
      <c r="P8" s="6">
        <v>40</v>
      </c>
      <c r="Q8" s="6">
        <v>4</v>
      </c>
      <c r="R8" s="40"/>
      <c r="S8" s="8"/>
    </row>
    <row r="9" spans="1:19" x14ac:dyDescent="0.3">
      <c r="A9" s="1" t="str">
        <f>Main!A9</f>
        <v>S05</v>
      </c>
      <c r="B9" s="1" t="str">
        <f>Main!B9</f>
        <v>Segment 5</v>
      </c>
      <c r="C9" s="43"/>
      <c r="D9" s="6">
        <v>50</v>
      </c>
      <c r="E9" s="6">
        <v>1</v>
      </c>
      <c r="F9" s="45"/>
      <c r="G9" s="38"/>
      <c r="H9" s="6">
        <v>0</v>
      </c>
      <c r="I9" s="6">
        <v>1</v>
      </c>
      <c r="J9" s="39"/>
      <c r="K9" s="19"/>
      <c r="L9" s="6">
        <v>10</v>
      </c>
      <c r="M9" s="6">
        <v>1</v>
      </c>
      <c r="N9" s="19"/>
      <c r="O9" s="40"/>
      <c r="P9" s="6">
        <v>20</v>
      </c>
      <c r="Q9" s="6">
        <v>1</v>
      </c>
      <c r="R9" s="40"/>
      <c r="S9" s="8"/>
    </row>
    <row r="10" spans="1:19" x14ac:dyDescent="0.3">
      <c r="A10" s="1" t="str">
        <f>Main!A10</f>
        <v>S06</v>
      </c>
      <c r="B10" s="1" t="str">
        <f>Main!B10</f>
        <v>Segment 6</v>
      </c>
      <c r="C10" s="43"/>
      <c r="D10" s="6">
        <v>60</v>
      </c>
      <c r="E10" s="6">
        <v>0</v>
      </c>
      <c r="F10" s="45"/>
      <c r="G10" s="38"/>
      <c r="H10" s="6">
        <v>40</v>
      </c>
      <c r="I10" s="6">
        <v>0</v>
      </c>
      <c r="J10" s="39"/>
      <c r="K10" s="19"/>
      <c r="L10" s="6">
        <v>30</v>
      </c>
      <c r="M10" s="6">
        <v>9</v>
      </c>
      <c r="N10" s="19"/>
      <c r="O10" s="40"/>
      <c r="P10" s="6">
        <v>10</v>
      </c>
      <c r="Q10" s="6">
        <v>2</v>
      </c>
      <c r="R10" s="40"/>
      <c r="S10" s="8"/>
    </row>
    <row r="11" spans="1:19" x14ac:dyDescent="0.3">
      <c r="A11" s="1" t="str">
        <f>Main!A11</f>
        <v>S07</v>
      </c>
      <c r="B11" s="1" t="str">
        <f>Main!B11</f>
        <v>Segment 7</v>
      </c>
      <c r="C11" s="43"/>
      <c r="D11" s="6">
        <v>70</v>
      </c>
      <c r="E11" s="6">
        <v>1</v>
      </c>
      <c r="F11" s="45"/>
      <c r="G11" s="38"/>
      <c r="H11" s="6">
        <v>30</v>
      </c>
      <c r="I11" s="6">
        <v>1</v>
      </c>
      <c r="J11" s="39"/>
      <c r="K11" s="19"/>
      <c r="L11" s="6">
        <v>50</v>
      </c>
      <c r="M11" s="6">
        <v>7</v>
      </c>
      <c r="N11" s="19"/>
      <c r="O11" s="40"/>
      <c r="P11" s="6">
        <v>40</v>
      </c>
      <c r="Q11" s="6">
        <v>3</v>
      </c>
      <c r="R11" s="40"/>
      <c r="S11" s="8"/>
    </row>
    <row r="12" spans="1:19" x14ac:dyDescent="0.3">
      <c r="A12" s="1" t="str">
        <f>Main!A12</f>
        <v>S08</v>
      </c>
      <c r="B12" s="1" t="str">
        <f>Main!B12</f>
        <v>Segment 8</v>
      </c>
      <c r="C12" s="43"/>
      <c r="D12" s="6">
        <v>80</v>
      </c>
      <c r="E12" s="6">
        <v>0</v>
      </c>
      <c r="F12" s="45"/>
      <c r="G12" s="38"/>
      <c r="H12" s="6">
        <v>20</v>
      </c>
      <c r="I12" s="6">
        <v>1</v>
      </c>
      <c r="J12" s="39"/>
      <c r="K12" s="19"/>
      <c r="L12" s="6">
        <v>70</v>
      </c>
      <c r="M12" s="6">
        <v>5</v>
      </c>
      <c r="N12" s="19"/>
      <c r="O12" s="40"/>
      <c r="P12" s="6">
        <v>20</v>
      </c>
      <c r="Q12" s="6">
        <v>4</v>
      </c>
      <c r="R12" s="40"/>
      <c r="S12" s="8"/>
    </row>
    <row r="13" spans="1:19" x14ac:dyDescent="0.3">
      <c r="A13" s="1" t="str">
        <f>Main!A13</f>
        <v>S09</v>
      </c>
      <c r="B13" s="1" t="str">
        <f>Main!B13</f>
        <v>Segment 9</v>
      </c>
      <c r="C13" s="43"/>
      <c r="D13" s="6">
        <v>90</v>
      </c>
      <c r="E13" s="6">
        <v>1</v>
      </c>
      <c r="F13" s="45"/>
      <c r="G13" s="38"/>
      <c r="H13" s="6">
        <v>10</v>
      </c>
      <c r="I13" s="6">
        <v>0</v>
      </c>
      <c r="J13" s="39"/>
      <c r="K13" s="19"/>
      <c r="L13" s="6">
        <v>10</v>
      </c>
      <c r="M13" s="6">
        <v>3</v>
      </c>
      <c r="N13" s="19"/>
      <c r="O13" s="40"/>
      <c r="P13" s="6">
        <v>10</v>
      </c>
      <c r="Q13" s="6">
        <v>1</v>
      </c>
      <c r="R13" s="40"/>
      <c r="S13" s="8"/>
    </row>
    <row r="14" spans="1:19" x14ac:dyDescent="0.3">
      <c r="A14" s="1" t="str">
        <f>Main!A14</f>
        <v>S10</v>
      </c>
      <c r="B14" s="1" t="str">
        <f>Main!B14</f>
        <v>Segment 10</v>
      </c>
      <c r="C14" s="43"/>
      <c r="D14" s="6">
        <v>100</v>
      </c>
      <c r="E14" s="6">
        <v>0</v>
      </c>
      <c r="F14" s="45"/>
      <c r="G14" s="38"/>
      <c r="H14" s="6">
        <v>0</v>
      </c>
      <c r="I14" s="6">
        <v>1</v>
      </c>
      <c r="J14" s="39"/>
      <c r="K14" s="19"/>
      <c r="L14" s="6">
        <v>30</v>
      </c>
      <c r="M14" s="6">
        <v>1</v>
      </c>
      <c r="N14" s="19"/>
      <c r="O14" s="40"/>
      <c r="P14" s="6">
        <v>40</v>
      </c>
      <c r="Q14" s="6">
        <v>2</v>
      </c>
      <c r="R14" s="40"/>
      <c r="S14" s="8"/>
    </row>
    <row r="15" spans="1:19" x14ac:dyDescent="0.3">
      <c r="A15" s="1" t="str">
        <f>Main!A15</f>
        <v>S11</v>
      </c>
      <c r="B15" s="1" t="str">
        <f>Main!B15</f>
        <v>Segment 11</v>
      </c>
      <c r="C15" s="43"/>
      <c r="D15" s="6">
        <v>110</v>
      </c>
      <c r="E15" s="6">
        <v>1</v>
      </c>
      <c r="F15" s="45"/>
      <c r="G15" s="38"/>
      <c r="H15" s="6">
        <v>40</v>
      </c>
      <c r="I15" s="6">
        <v>1</v>
      </c>
      <c r="J15" s="39"/>
      <c r="K15" s="19"/>
      <c r="L15" s="6">
        <v>50</v>
      </c>
      <c r="M15" s="6">
        <v>9</v>
      </c>
      <c r="N15" s="19"/>
      <c r="O15" s="40"/>
      <c r="P15" s="6">
        <v>20</v>
      </c>
      <c r="Q15" s="6">
        <v>3</v>
      </c>
      <c r="R15" s="40"/>
      <c r="S15" s="8"/>
    </row>
    <row r="16" spans="1:19" x14ac:dyDescent="0.3">
      <c r="A16" s="1" t="str">
        <f>Main!A16</f>
        <v>S12</v>
      </c>
      <c r="B16" s="1" t="str">
        <f>Main!B16</f>
        <v>Segment 12</v>
      </c>
      <c r="C16" s="43"/>
      <c r="D16" s="6">
        <v>120</v>
      </c>
      <c r="E16" s="6">
        <v>0</v>
      </c>
      <c r="F16" s="45"/>
      <c r="G16" s="38"/>
      <c r="H16" s="6">
        <v>30</v>
      </c>
      <c r="I16" s="6">
        <v>0</v>
      </c>
      <c r="J16" s="39"/>
      <c r="K16" s="19"/>
      <c r="L16" s="6">
        <v>70</v>
      </c>
      <c r="M16" s="6">
        <v>7</v>
      </c>
      <c r="N16" s="19"/>
      <c r="O16" s="40"/>
      <c r="P16" s="6">
        <v>10</v>
      </c>
      <c r="Q16" s="6">
        <v>4</v>
      </c>
      <c r="R16" s="40"/>
      <c r="S16" s="8"/>
    </row>
    <row r="17" spans="1:19" x14ac:dyDescent="0.3">
      <c r="A17" s="1" t="str">
        <f>Main!A17</f>
        <v>S13</v>
      </c>
      <c r="B17" s="1" t="str">
        <f>Main!B17</f>
        <v>Segment 13</v>
      </c>
      <c r="C17" s="43"/>
      <c r="D17" s="6">
        <v>130</v>
      </c>
      <c r="E17" s="6">
        <v>1</v>
      </c>
      <c r="F17" s="45"/>
      <c r="G17" s="38"/>
      <c r="H17" s="6">
        <v>20</v>
      </c>
      <c r="I17" s="6">
        <v>1</v>
      </c>
      <c r="J17" s="39"/>
      <c r="K17" s="19"/>
      <c r="L17" s="6">
        <v>10</v>
      </c>
      <c r="M17" s="6">
        <v>5</v>
      </c>
      <c r="N17" s="19"/>
      <c r="O17" s="40"/>
      <c r="P17" s="6">
        <v>40</v>
      </c>
      <c r="Q17" s="6">
        <v>1</v>
      </c>
      <c r="R17" s="40"/>
      <c r="S17" s="8"/>
    </row>
    <row r="18" spans="1:19" x14ac:dyDescent="0.3">
      <c r="A18" s="1" t="str">
        <f>Main!A18</f>
        <v>S14</v>
      </c>
      <c r="B18" s="1" t="str">
        <f>Main!B18</f>
        <v>Segment 14</v>
      </c>
      <c r="C18" s="43"/>
      <c r="D18" s="6">
        <v>140</v>
      </c>
      <c r="E18" s="6">
        <v>0</v>
      </c>
      <c r="F18" s="45"/>
      <c r="G18" s="38"/>
      <c r="H18" s="6">
        <v>10</v>
      </c>
      <c r="I18" s="6">
        <v>1</v>
      </c>
      <c r="J18" s="39"/>
      <c r="K18" s="19"/>
      <c r="L18" s="6">
        <v>30</v>
      </c>
      <c r="M18" s="6">
        <v>3</v>
      </c>
      <c r="N18" s="19"/>
      <c r="O18" s="40"/>
      <c r="P18" s="6">
        <v>20</v>
      </c>
      <c r="Q18" s="6">
        <v>2</v>
      </c>
      <c r="R18" s="40"/>
      <c r="S18" s="8"/>
    </row>
    <row r="19" spans="1:19" x14ac:dyDescent="0.3">
      <c r="A19" s="1" t="str">
        <f>Main!A19</f>
        <v>S15</v>
      </c>
      <c r="B19" s="1" t="str">
        <f>Main!B19</f>
        <v>Segment 15</v>
      </c>
      <c r="C19" s="43"/>
      <c r="D19" s="6">
        <v>150</v>
      </c>
      <c r="E19" s="6">
        <v>1</v>
      </c>
      <c r="F19" s="45"/>
      <c r="G19" s="38"/>
      <c r="H19" s="6">
        <v>0</v>
      </c>
      <c r="I19" s="6">
        <v>0</v>
      </c>
      <c r="J19" s="39"/>
      <c r="K19" s="19"/>
      <c r="L19" s="6">
        <v>50</v>
      </c>
      <c r="M19" s="6">
        <v>1</v>
      </c>
      <c r="N19" s="19"/>
      <c r="O19" s="40"/>
      <c r="P19" s="6">
        <v>10</v>
      </c>
      <c r="Q19" s="6">
        <v>3</v>
      </c>
      <c r="R19" s="40"/>
      <c r="S19" s="8"/>
    </row>
    <row r="20" spans="1:19" x14ac:dyDescent="0.3">
      <c r="A20" s="1" t="str">
        <f>Main!A20</f>
        <v>S16</v>
      </c>
      <c r="B20" s="1" t="str">
        <f>Main!B20</f>
        <v>Segment 16</v>
      </c>
      <c r="C20" s="43"/>
      <c r="D20" s="6">
        <v>160</v>
      </c>
      <c r="E20" s="6">
        <v>0</v>
      </c>
      <c r="F20" s="45"/>
      <c r="G20" s="38"/>
      <c r="H20" s="6">
        <v>40</v>
      </c>
      <c r="I20" s="6">
        <v>1</v>
      </c>
      <c r="J20" s="39"/>
      <c r="K20" s="19"/>
      <c r="L20" s="6">
        <v>70</v>
      </c>
      <c r="M20" s="6">
        <v>9</v>
      </c>
      <c r="N20" s="19"/>
      <c r="O20" s="40"/>
      <c r="P20" s="6">
        <v>40</v>
      </c>
      <c r="Q20" s="6">
        <v>4</v>
      </c>
      <c r="R20" s="40"/>
      <c r="S20" s="8"/>
    </row>
    <row r="21" spans="1:19" x14ac:dyDescent="0.3">
      <c r="C21" s="43"/>
      <c r="D21" s="43">
        <f>SUM(D5:D20)</f>
        <v>1360</v>
      </c>
      <c r="E21" s="43">
        <f>SUM(E5:E20)</f>
        <v>8</v>
      </c>
      <c r="F21" s="43"/>
      <c r="G21" s="38"/>
      <c r="H21" s="38">
        <f>SUM(H5:H20)</f>
        <v>340</v>
      </c>
      <c r="I21" s="38">
        <f>SUM(I5:I20)</f>
        <v>11</v>
      </c>
      <c r="J21" s="38"/>
      <c r="K21" s="20"/>
      <c r="L21" s="20">
        <f>SUM(L5:L20)</f>
        <v>640</v>
      </c>
      <c r="M21" s="20">
        <f>SUM(M5:M20)</f>
        <v>84</v>
      </c>
      <c r="N21" s="20"/>
      <c r="O21" s="41"/>
      <c r="P21" s="41">
        <f>SUM(P5:P20)</f>
        <v>390</v>
      </c>
      <c r="Q21" s="41">
        <f>SUM(Q5:Q20)</f>
        <v>40</v>
      </c>
      <c r="R21" s="41"/>
    </row>
  </sheetData>
  <sheetProtection password="C70C" sheet="1" objects="1" scenarios="1"/>
  <mergeCells count="4">
    <mergeCell ref="C3:F3"/>
    <mergeCell ref="G3:J3"/>
    <mergeCell ref="K3:N3"/>
    <mergeCell ref="O3:R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1"/>
  <sheetViews>
    <sheetView zoomScale="85" zoomScaleNormal="85" workbookViewId="0">
      <selection activeCell="L30" sqref="L30"/>
    </sheetView>
  </sheetViews>
  <sheetFormatPr defaultRowHeight="16.5" x14ac:dyDescent="0.3"/>
  <cols>
    <col min="1" max="1" width="42.7109375" style="1" bestFit="1" customWidth="1"/>
    <col min="2" max="2" width="2.7109375" style="1" customWidth="1"/>
    <col min="3" max="5" width="9.7109375" style="1" customWidth="1"/>
    <col min="6" max="7" width="2.7109375" style="1" customWidth="1"/>
    <col min="8" max="10" width="9.7109375" style="1" customWidth="1"/>
    <col min="11" max="12" width="2.7109375" style="1" customWidth="1"/>
    <col min="13" max="15" width="9.7109375" style="1" customWidth="1"/>
    <col min="16" max="17" width="2.7109375" style="1" customWidth="1"/>
    <col min="18" max="20" width="9.7109375" style="1" customWidth="1"/>
    <col min="21" max="21" width="2.7109375" style="1" customWidth="1"/>
    <col min="22" max="16384" width="9.140625" style="1"/>
  </cols>
  <sheetData>
    <row r="1" spans="1:22" s="3" customFormat="1" ht="19.5" x14ac:dyDescent="0.35">
      <c r="A1" s="2" t="str">
        <f>CONCATENATE("Voting results about LEVEL OF INVESTMENT in ",Main!B1," workshop")</f>
        <v>Voting results about LEVEL OF INVESTMENT in Workshop X workshop</v>
      </c>
    </row>
    <row r="2" spans="1:22" s="3" customFormat="1" ht="19.5" x14ac:dyDescent="0.35"/>
    <row r="3" spans="1:22" x14ac:dyDescent="0.3">
      <c r="B3" s="139" t="s">
        <v>130</v>
      </c>
      <c r="C3" s="139"/>
      <c r="D3" s="139"/>
      <c r="E3" s="139"/>
      <c r="F3" s="139"/>
      <c r="G3" s="140" t="s">
        <v>131</v>
      </c>
      <c r="H3" s="140"/>
      <c r="I3" s="140"/>
      <c r="J3" s="140"/>
      <c r="K3" s="140"/>
      <c r="L3" s="141" t="s">
        <v>132</v>
      </c>
      <c r="M3" s="141"/>
      <c r="N3" s="141"/>
      <c r="O3" s="141"/>
      <c r="P3" s="141"/>
      <c r="Q3" s="142" t="s">
        <v>133</v>
      </c>
      <c r="R3" s="142"/>
      <c r="S3" s="142"/>
      <c r="T3" s="142"/>
      <c r="U3" s="142"/>
      <c r="V3" s="18"/>
    </row>
    <row r="4" spans="1:22" x14ac:dyDescent="0.3">
      <c r="B4" s="43"/>
      <c r="C4" s="47" t="s">
        <v>40</v>
      </c>
      <c r="D4" s="47" t="s">
        <v>41</v>
      </c>
      <c r="E4" s="47" t="s">
        <v>42</v>
      </c>
      <c r="F4" s="44"/>
      <c r="G4" s="38"/>
      <c r="H4" s="48" t="s">
        <v>40</v>
      </c>
      <c r="I4" s="48" t="s">
        <v>41</v>
      </c>
      <c r="J4" s="48" t="s">
        <v>42</v>
      </c>
      <c r="K4" s="48"/>
      <c r="L4" s="49"/>
      <c r="M4" s="49" t="s">
        <v>40</v>
      </c>
      <c r="N4" s="49" t="s">
        <v>41</v>
      </c>
      <c r="O4" s="49" t="s">
        <v>42</v>
      </c>
      <c r="P4" s="49"/>
      <c r="Q4" s="50"/>
      <c r="R4" s="50" t="s">
        <v>40</v>
      </c>
      <c r="S4" s="50" t="s">
        <v>41</v>
      </c>
      <c r="T4" s="50" t="s">
        <v>42</v>
      </c>
      <c r="U4" s="42"/>
      <c r="V4" s="7"/>
    </row>
    <row r="5" spans="1:22" x14ac:dyDescent="0.3">
      <c r="A5" s="1" t="str">
        <f>Main!B5</f>
        <v>Segment 1</v>
      </c>
      <c r="B5" s="43"/>
      <c r="C5" s="6">
        <v>8</v>
      </c>
      <c r="D5" s="6">
        <v>3</v>
      </c>
      <c r="E5" s="6">
        <v>1</v>
      </c>
      <c r="F5" s="45"/>
      <c r="G5" s="38"/>
      <c r="H5" s="6">
        <v>8</v>
      </c>
      <c r="I5" s="6">
        <v>3</v>
      </c>
      <c r="J5" s="6">
        <v>1</v>
      </c>
      <c r="K5" s="39"/>
      <c r="L5" s="19"/>
      <c r="M5" s="6">
        <v>7</v>
      </c>
      <c r="N5" s="6">
        <v>4</v>
      </c>
      <c r="O5" s="6">
        <v>1</v>
      </c>
      <c r="P5" s="19"/>
      <c r="Q5" s="40"/>
      <c r="R5" s="6">
        <v>1</v>
      </c>
      <c r="S5" s="6">
        <v>1</v>
      </c>
      <c r="T5" s="6">
        <v>10</v>
      </c>
      <c r="U5" s="40"/>
      <c r="V5" s="8"/>
    </row>
    <row r="6" spans="1:22" x14ac:dyDescent="0.3">
      <c r="A6" s="1" t="str">
        <f>Main!B6</f>
        <v>Segment 2</v>
      </c>
      <c r="B6" s="43"/>
      <c r="C6" s="6">
        <v>5</v>
      </c>
      <c r="D6" s="6">
        <v>3</v>
      </c>
      <c r="E6" s="6">
        <v>4</v>
      </c>
      <c r="F6" s="45"/>
      <c r="G6" s="38"/>
      <c r="H6" s="6">
        <v>5</v>
      </c>
      <c r="I6" s="6">
        <v>4</v>
      </c>
      <c r="J6" s="6">
        <v>3</v>
      </c>
      <c r="K6" s="39"/>
      <c r="L6" s="19"/>
      <c r="M6" s="6">
        <v>7</v>
      </c>
      <c r="N6" s="6">
        <v>2</v>
      </c>
      <c r="O6" s="6">
        <v>3</v>
      </c>
      <c r="P6" s="19"/>
      <c r="Q6" s="40"/>
      <c r="R6" s="6">
        <v>5</v>
      </c>
      <c r="S6" s="6">
        <v>2</v>
      </c>
      <c r="T6" s="6">
        <v>5</v>
      </c>
      <c r="U6" s="40"/>
      <c r="V6" s="8"/>
    </row>
    <row r="7" spans="1:22" x14ac:dyDescent="0.3">
      <c r="A7" s="1" t="str">
        <f>Main!B7</f>
        <v>Segment 3</v>
      </c>
      <c r="B7" s="43"/>
      <c r="C7" s="6">
        <v>8</v>
      </c>
      <c r="D7" s="6">
        <v>1</v>
      </c>
      <c r="E7" s="6">
        <v>3</v>
      </c>
      <c r="F7" s="45"/>
      <c r="G7" s="38"/>
      <c r="H7" s="6">
        <v>3</v>
      </c>
      <c r="I7" s="6">
        <v>4</v>
      </c>
      <c r="J7" s="6">
        <v>5</v>
      </c>
      <c r="K7" s="39"/>
      <c r="L7" s="19"/>
      <c r="M7" s="6">
        <v>8</v>
      </c>
      <c r="N7" s="6">
        <v>1</v>
      </c>
      <c r="O7" s="6">
        <v>3</v>
      </c>
      <c r="P7" s="19"/>
      <c r="Q7" s="40"/>
      <c r="R7" s="6">
        <v>5</v>
      </c>
      <c r="S7" s="6">
        <v>2</v>
      </c>
      <c r="T7" s="6">
        <v>5</v>
      </c>
      <c r="U7" s="40"/>
      <c r="V7" s="8"/>
    </row>
    <row r="8" spans="1:22" x14ac:dyDescent="0.3">
      <c r="A8" s="1" t="str">
        <f>Main!B8</f>
        <v>Segment 4</v>
      </c>
      <c r="B8" s="43"/>
      <c r="C8" s="6">
        <v>3</v>
      </c>
      <c r="D8" s="6">
        <v>2</v>
      </c>
      <c r="E8" s="6">
        <v>7</v>
      </c>
      <c r="F8" s="45"/>
      <c r="G8" s="38"/>
      <c r="H8" s="6">
        <v>2</v>
      </c>
      <c r="I8" s="6">
        <v>3</v>
      </c>
      <c r="J8" s="6">
        <v>7</v>
      </c>
      <c r="K8" s="39"/>
      <c r="L8" s="19"/>
      <c r="M8" s="6">
        <v>1</v>
      </c>
      <c r="N8" s="6">
        <v>1</v>
      </c>
      <c r="O8" s="6">
        <v>10</v>
      </c>
      <c r="P8" s="19"/>
      <c r="Q8" s="40"/>
      <c r="R8" s="6">
        <v>6</v>
      </c>
      <c r="S8" s="6">
        <v>2</v>
      </c>
      <c r="T8" s="6">
        <v>4</v>
      </c>
      <c r="U8" s="40"/>
      <c r="V8" s="8"/>
    </row>
    <row r="9" spans="1:22" x14ac:dyDescent="0.3">
      <c r="A9" s="1" t="str">
        <f>Main!B9</f>
        <v>Segment 5</v>
      </c>
      <c r="B9" s="43"/>
      <c r="C9" s="6">
        <v>4</v>
      </c>
      <c r="D9" s="6">
        <v>2</v>
      </c>
      <c r="E9" s="6">
        <v>6</v>
      </c>
      <c r="F9" s="45"/>
      <c r="G9" s="38"/>
      <c r="H9" s="6">
        <v>4</v>
      </c>
      <c r="I9" s="6">
        <v>2</v>
      </c>
      <c r="J9" s="6">
        <v>6</v>
      </c>
      <c r="K9" s="39"/>
      <c r="L9" s="19"/>
      <c r="M9" s="6">
        <v>2</v>
      </c>
      <c r="N9" s="6">
        <v>3</v>
      </c>
      <c r="O9" s="6">
        <v>7</v>
      </c>
      <c r="P9" s="19"/>
      <c r="Q9" s="40"/>
      <c r="R9" s="6">
        <v>5</v>
      </c>
      <c r="S9" s="6">
        <v>1</v>
      </c>
      <c r="T9" s="6">
        <v>6</v>
      </c>
      <c r="U9" s="40"/>
      <c r="V9" s="8"/>
    </row>
    <row r="10" spans="1:22" x14ac:dyDescent="0.3">
      <c r="A10" s="1" t="str">
        <f>Main!B10</f>
        <v>Segment 6</v>
      </c>
      <c r="B10" s="43"/>
      <c r="C10" s="6">
        <v>6</v>
      </c>
      <c r="D10" s="6">
        <v>3</v>
      </c>
      <c r="E10" s="6">
        <v>3</v>
      </c>
      <c r="F10" s="45"/>
      <c r="G10" s="38"/>
      <c r="H10" s="6">
        <v>5</v>
      </c>
      <c r="I10" s="6">
        <v>3</v>
      </c>
      <c r="J10" s="6">
        <v>4</v>
      </c>
      <c r="K10" s="39"/>
      <c r="L10" s="19"/>
      <c r="M10" s="6">
        <v>4</v>
      </c>
      <c r="N10" s="6">
        <v>2</v>
      </c>
      <c r="O10" s="6">
        <v>6</v>
      </c>
      <c r="P10" s="19"/>
      <c r="Q10" s="40"/>
      <c r="R10" s="6">
        <v>5</v>
      </c>
      <c r="S10" s="6">
        <v>1</v>
      </c>
      <c r="T10" s="6">
        <v>6</v>
      </c>
      <c r="U10" s="40"/>
      <c r="V10" s="8"/>
    </row>
    <row r="11" spans="1:22" x14ac:dyDescent="0.3">
      <c r="A11" s="1" t="str">
        <f>Main!B11</f>
        <v>Segment 7</v>
      </c>
      <c r="B11" s="43"/>
      <c r="C11" s="6">
        <v>1</v>
      </c>
      <c r="D11" s="6">
        <v>3</v>
      </c>
      <c r="E11" s="6">
        <v>8</v>
      </c>
      <c r="F11" s="45"/>
      <c r="G11" s="38"/>
      <c r="H11" s="6">
        <v>7</v>
      </c>
      <c r="I11" s="6">
        <v>3</v>
      </c>
      <c r="J11" s="6">
        <v>2</v>
      </c>
      <c r="K11" s="39"/>
      <c r="L11" s="19"/>
      <c r="M11" s="6">
        <v>7</v>
      </c>
      <c r="N11" s="6">
        <v>2</v>
      </c>
      <c r="O11" s="6">
        <v>3</v>
      </c>
      <c r="P11" s="19"/>
      <c r="Q11" s="40"/>
      <c r="R11" s="6">
        <v>4</v>
      </c>
      <c r="S11" s="6">
        <v>4</v>
      </c>
      <c r="T11" s="6">
        <v>4</v>
      </c>
      <c r="U11" s="40"/>
      <c r="V11" s="8"/>
    </row>
    <row r="12" spans="1:22" x14ac:dyDescent="0.3">
      <c r="A12" s="1" t="str">
        <f>Main!B12</f>
        <v>Segment 8</v>
      </c>
      <c r="B12" s="43"/>
      <c r="C12" s="6">
        <v>6</v>
      </c>
      <c r="D12" s="6">
        <v>1</v>
      </c>
      <c r="E12" s="6">
        <v>5</v>
      </c>
      <c r="F12" s="45"/>
      <c r="G12" s="38"/>
      <c r="H12" s="6">
        <v>3</v>
      </c>
      <c r="I12" s="6">
        <v>4</v>
      </c>
      <c r="J12" s="6">
        <v>5</v>
      </c>
      <c r="K12" s="39"/>
      <c r="L12" s="19"/>
      <c r="M12" s="6">
        <v>3</v>
      </c>
      <c r="N12" s="6">
        <v>2</v>
      </c>
      <c r="O12" s="6">
        <v>7</v>
      </c>
      <c r="P12" s="19"/>
      <c r="Q12" s="40"/>
      <c r="R12" s="6">
        <v>7</v>
      </c>
      <c r="S12" s="6">
        <v>3</v>
      </c>
      <c r="T12" s="6">
        <v>2</v>
      </c>
      <c r="U12" s="40"/>
      <c r="V12" s="8"/>
    </row>
    <row r="13" spans="1:22" x14ac:dyDescent="0.3">
      <c r="A13" s="1" t="str">
        <f>Main!B13</f>
        <v>Segment 9</v>
      </c>
      <c r="B13" s="43"/>
      <c r="C13" s="6">
        <v>3</v>
      </c>
      <c r="D13" s="6">
        <v>3</v>
      </c>
      <c r="E13" s="6">
        <v>6</v>
      </c>
      <c r="F13" s="45"/>
      <c r="G13" s="38"/>
      <c r="H13" s="6">
        <v>1</v>
      </c>
      <c r="I13" s="6">
        <v>3</v>
      </c>
      <c r="J13" s="6">
        <v>8</v>
      </c>
      <c r="K13" s="39"/>
      <c r="L13" s="19"/>
      <c r="M13" s="6">
        <v>4</v>
      </c>
      <c r="N13" s="6">
        <v>4</v>
      </c>
      <c r="O13" s="6">
        <v>4</v>
      </c>
      <c r="P13" s="19"/>
      <c r="Q13" s="40"/>
      <c r="R13" s="6">
        <v>4</v>
      </c>
      <c r="S13" s="6">
        <v>1</v>
      </c>
      <c r="T13" s="6">
        <v>7</v>
      </c>
      <c r="U13" s="40"/>
      <c r="V13" s="8"/>
    </row>
    <row r="14" spans="1:22" x14ac:dyDescent="0.3">
      <c r="A14" s="1" t="str">
        <f>Main!B14</f>
        <v>Segment 10</v>
      </c>
      <c r="B14" s="43"/>
      <c r="C14" s="6">
        <v>1</v>
      </c>
      <c r="D14" s="6">
        <v>1</v>
      </c>
      <c r="E14" s="6">
        <v>10</v>
      </c>
      <c r="F14" s="45"/>
      <c r="G14" s="38"/>
      <c r="H14" s="6">
        <v>5</v>
      </c>
      <c r="I14" s="6">
        <v>1</v>
      </c>
      <c r="J14" s="6">
        <v>6</v>
      </c>
      <c r="K14" s="39"/>
      <c r="L14" s="19"/>
      <c r="M14" s="6">
        <v>5</v>
      </c>
      <c r="N14" s="6">
        <v>2</v>
      </c>
      <c r="O14" s="6">
        <v>5</v>
      </c>
      <c r="P14" s="19"/>
      <c r="Q14" s="40"/>
      <c r="R14" s="6">
        <v>8</v>
      </c>
      <c r="S14" s="6">
        <v>4</v>
      </c>
      <c r="T14" s="6">
        <v>0</v>
      </c>
      <c r="U14" s="40"/>
      <c r="V14" s="8"/>
    </row>
    <row r="15" spans="1:22" x14ac:dyDescent="0.3">
      <c r="A15" s="1" t="str">
        <f>Main!B15</f>
        <v>Segment 11</v>
      </c>
      <c r="B15" s="43"/>
      <c r="C15" s="6">
        <v>5</v>
      </c>
      <c r="D15" s="6">
        <v>4</v>
      </c>
      <c r="E15" s="6">
        <v>3</v>
      </c>
      <c r="F15" s="45"/>
      <c r="G15" s="38"/>
      <c r="H15" s="6">
        <v>7</v>
      </c>
      <c r="I15" s="6">
        <v>3</v>
      </c>
      <c r="J15" s="6">
        <v>2</v>
      </c>
      <c r="K15" s="39"/>
      <c r="L15" s="19"/>
      <c r="M15" s="6">
        <v>6</v>
      </c>
      <c r="N15" s="6">
        <v>4</v>
      </c>
      <c r="O15" s="6">
        <v>2</v>
      </c>
      <c r="P15" s="19"/>
      <c r="Q15" s="40"/>
      <c r="R15" s="6">
        <v>6</v>
      </c>
      <c r="S15" s="6">
        <v>1</v>
      </c>
      <c r="T15" s="6">
        <v>5</v>
      </c>
      <c r="U15" s="40"/>
      <c r="V15" s="8"/>
    </row>
    <row r="16" spans="1:22" x14ac:dyDescent="0.3">
      <c r="A16" s="1" t="str">
        <f>Main!B16</f>
        <v>Segment 12</v>
      </c>
      <c r="B16" s="43"/>
      <c r="C16" s="6">
        <v>4</v>
      </c>
      <c r="D16" s="6">
        <v>1</v>
      </c>
      <c r="E16" s="6">
        <v>7</v>
      </c>
      <c r="F16" s="45"/>
      <c r="G16" s="38"/>
      <c r="H16" s="6">
        <v>7</v>
      </c>
      <c r="I16" s="6">
        <v>4</v>
      </c>
      <c r="J16" s="6">
        <v>1</v>
      </c>
      <c r="K16" s="39"/>
      <c r="L16" s="19"/>
      <c r="M16" s="6">
        <v>7</v>
      </c>
      <c r="N16" s="6">
        <v>2</v>
      </c>
      <c r="O16" s="6">
        <v>3</v>
      </c>
      <c r="P16" s="19"/>
      <c r="Q16" s="40"/>
      <c r="R16" s="6">
        <v>3</v>
      </c>
      <c r="S16" s="6">
        <v>3</v>
      </c>
      <c r="T16" s="6">
        <v>6</v>
      </c>
      <c r="U16" s="40"/>
      <c r="V16" s="8"/>
    </row>
    <row r="17" spans="1:22" x14ac:dyDescent="0.3">
      <c r="A17" s="1" t="str">
        <f>Main!B17</f>
        <v>Segment 13</v>
      </c>
      <c r="B17" s="43"/>
      <c r="C17" s="6">
        <v>6</v>
      </c>
      <c r="D17" s="6">
        <v>2</v>
      </c>
      <c r="E17" s="6">
        <v>4</v>
      </c>
      <c r="F17" s="45"/>
      <c r="G17" s="38"/>
      <c r="H17" s="6">
        <v>1</v>
      </c>
      <c r="I17" s="6">
        <v>3</v>
      </c>
      <c r="J17" s="6">
        <v>8</v>
      </c>
      <c r="K17" s="39"/>
      <c r="L17" s="19"/>
      <c r="M17" s="6">
        <v>7</v>
      </c>
      <c r="N17" s="6">
        <v>1</v>
      </c>
      <c r="O17" s="6">
        <v>4</v>
      </c>
      <c r="P17" s="19"/>
      <c r="Q17" s="40"/>
      <c r="R17" s="6">
        <v>8</v>
      </c>
      <c r="S17" s="6">
        <v>2</v>
      </c>
      <c r="T17" s="6">
        <v>2</v>
      </c>
      <c r="U17" s="40"/>
      <c r="V17" s="8"/>
    </row>
    <row r="18" spans="1:22" x14ac:dyDescent="0.3">
      <c r="A18" s="1" t="str">
        <f>Main!B18</f>
        <v>Segment 14</v>
      </c>
      <c r="B18" s="43"/>
      <c r="C18" s="6">
        <v>8</v>
      </c>
      <c r="D18" s="6">
        <v>1</v>
      </c>
      <c r="E18" s="6">
        <v>3</v>
      </c>
      <c r="F18" s="45"/>
      <c r="G18" s="38"/>
      <c r="H18" s="6">
        <v>3</v>
      </c>
      <c r="I18" s="6">
        <v>2</v>
      </c>
      <c r="J18" s="6">
        <v>7</v>
      </c>
      <c r="K18" s="39"/>
      <c r="L18" s="19"/>
      <c r="M18" s="6">
        <v>1</v>
      </c>
      <c r="N18" s="6">
        <v>4</v>
      </c>
      <c r="O18" s="6">
        <v>7</v>
      </c>
      <c r="P18" s="19"/>
      <c r="Q18" s="40"/>
      <c r="R18" s="6">
        <v>4</v>
      </c>
      <c r="S18" s="6">
        <v>2</v>
      </c>
      <c r="T18" s="6">
        <v>6</v>
      </c>
      <c r="U18" s="40"/>
      <c r="V18" s="8"/>
    </row>
    <row r="19" spans="1:22" x14ac:dyDescent="0.3">
      <c r="A19" s="1" t="str">
        <f>Main!B19</f>
        <v>Segment 15</v>
      </c>
      <c r="B19" s="43"/>
      <c r="C19" s="6">
        <v>5</v>
      </c>
      <c r="D19" s="6">
        <v>1</v>
      </c>
      <c r="E19" s="6">
        <v>6</v>
      </c>
      <c r="F19" s="45"/>
      <c r="G19" s="38"/>
      <c r="H19" s="6">
        <v>7</v>
      </c>
      <c r="I19" s="6">
        <v>2</v>
      </c>
      <c r="J19" s="6">
        <v>3</v>
      </c>
      <c r="K19" s="39"/>
      <c r="L19" s="19"/>
      <c r="M19" s="6">
        <v>6</v>
      </c>
      <c r="N19" s="6">
        <v>3</v>
      </c>
      <c r="O19" s="6">
        <v>3</v>
      </c>
      <c r="P19" s="19"/>
      <c r="Q19" s="40"/>
      <c r="R19" s="6">
        <v>5</v>
      </c>
      <c r="S19" s="6">
        <v>4</v>
      </c>
      <c r="T19" s="6">
        <v>3</v>
      </c>
      <c r="U19" s="40"/>
      <c r="V19" s="8"/>
    </row>
    <row r="20" spans="1:22" x14ac:dyDescent="0.3">
      <c r="A20" s="1" t="str">
        <f>Main!B20</f>
        <v>Segment 16</v>
      </c>
      <c r="B20" s="43"/>
      <c r="C20" s="6">
        <v>7</v>
      </c>
      <c r="D20" s="6">
        <v>2</v>
      </c>
      <c r="E20" s="6">
        <v>3</v>
      </c>
      <c r="F20" s="45"/>
      <c r="G20" s="38"/>
      <c r="H20" s="6">
        <v>1</v>
      </c>
      <c r="I20" s="6">
        <v>3</v>
      </c>
      <c r="J20" s="6">
        <v>8</v>
      </c>
      <c r="K20" s="39"/>
      <c r="L20" s="19"/>
      <c r="M20" s="6">
        <v>8</v>
      </c>
      <c r="N20" s="6">
        <v>3</v>
      </c>
      <c r="O20" s="6">
        <v>1</v>
      </c>
      <c r="P20" s="19"/>
      <c r="Q20" s="40"/>
      <c r="R20" s="6">
        <v>4</v>
      </c>
      <c r="S20" s="6">
        <v>2</v>
      </c>
      <c r="T20" s="6">
        <v>6</v>
      </c>
      <c r="U20" s="40"/>
      <c r="V20" s="8"/>
    </row>
    <row r="21" spans="1:22" x14ac:dyDescent="0.3">
      <c r="B21" s="43"/>
      <c r="C21" s="43">
        <f>SUM(C5:C20)</f>
        <v>80</v>
      </c>
      <c r="D21" s="43">
        <f>SUM(D5:D20)</f>
        <v>33</v>
      </c>
      <c r="E21" s="43">
        <f>SUM(E5:E20)</f>
        <v>79</v>
      </c>
      <c r="F21" s="43"/>
      <c r="G21" s="38"/>
      <c r="H21" s="38">
        <f>SUM(H5:H20)</f>
        <v>69</v>
      </c>
      <c r="I21" s="38">
        <f>SUM(I5:I20)</f>
        <v>47</v>
      </c>
      <c r="J21" s="38">
        <f>SUM(J5:J20)</f>
        <v>76</v>
      </c>
      <c r="K21" s="38"/>
      <c r="L21" s="20"/>
      <c r="M21" s="20">
        <f>SUM(M5:M20)</f>
        <v>83</v>
      </c>
      <c r="N21" s="20">
        <f>SUM(N5:N20)</f>
        <v>40</v>
      </c>
      <c r="O21" s="20">
        <f>SUM(O5:O20)</f>
        <v>69</v>
      </c>
      <c r="P21" s="20"/>
      <c r="Q21" s="41"/>
      <c r="R21" s="41">
        <f>SUM(R5:R20)</f>
        <v>80</v>
      </c>
      <c r="S21" s="41">
        <f>SUM(S5:S20)</f>
        <v>35</v>
      </c>
      <c r="T21" s="41">
        <f>SUM(T5:T20)</f>
        <v>77</v>
      </c>
      <c r="U21" s="41"/>
    </row>
  </sheetData>
  <sheetProtection password="C70C" sheet="1" objects="1" scenarios="1"/>
  <mergeCells count="4">
    <mergeCell ref="B3:F3"/>
    <mergeCell ref="G3:K3"/>
    <mergeCell ref="L3:P3"/>
    <mergeCell ref="Q3:U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4"/>
  <sheetViews>
    <sheetView zoomScale="85" zoomScaleNormal="85" workbookViewId="0">
      <selection activeCell="C28" sqref="C28"/>
    </sheetView>
  </sheetViews>
  <sheetFormatPr defaultRowHeight="16.5" x14ac:dyDescent="0.3"/>
  <cols>
    <col min="1" max="1" width="42.7109375" style="1" bestFit="1" customWidth="1"/>
    <col min="2" max="2" width="2.7109375" style="1" customWidth="1"/>
    <col min="3" max="5" width="9.7109375" style="1" customWidth="1"/>
    <col min="6" max="7" width="2.7109375" style="1" customWidth="1"/>
    <col min="8" max="10" width="9.7109375" style="1" customWidth="1"/>
    <col min="11" max="12" width="2.7109375" style="1" customWidth="1"/>
    <col min="13" max="15" width="9.7109375" style="1" customWidth="1"/>
    <col min="16" max="17" width="2.7109375" style="1" customWidth="1"/>
    <col min="18" max="20" width="9.7109375" style="1" customWidth="1"/>
    <col min="21" max="21" width="2.7109375" style="1" customWidth="1"/>
    <col min="22" max="16384" width="9.140625" style="1"/>
  </cols>
  <sheetData>
    <row r="1" spans="1:22" ht="19.5" x14ac:dyDescent="0.35">
      <c r="A1" s="2" t="str">
        <f>CONCATENATE("Voting results about POLICY LEVEL in ",Main!B1," workshop")</f>
        <v>Voting results about POLICY LEVEL in Workshop X workshop</v>
      </c>
    </row>
    <row r="2" spans="1:22" ht="19.5" x14ac:dyDescent="0.35">
      <c r="A2" s="2"/>
    </row>
    <row r="3" spans="1:22" x14ac:dyDescent="0.3">
      <c r="B3" s="139" t="s">
        <v>130</v>
      </c>
      <c r="C3" s="139"/>
      <c r="D3" s="139"/>
      <c r="E3" s="139"/>
      <c r="F3" s="139"/>
      <c r="G3" s="140" t="s">
        <v>131</v>
      </c>
      <c r="H3" s="140"/>
      <c r="I3" s="140"/>
      <c r="J3" s="140"/>
      <c r="K3" s="140"/>
      <c r="L3" s="141" t="s">
        <v>132</v>
      </c>
      <c r="M3" s="141"/>
      <c r="N3" s="141"/>
      <c r="O3" s="141"/>
      <c r="P3" s="141"/>
      <c r="Q3" s="142" t="s">
        <v>133</v>
      </c>
      <c r="R3" s="142"/>
      <c r="S3" s="142"/>
      <c r="T3" s="142"/>
      <c r="U3" s="142"/>
      <c r="V3" s="18"/>
    </row>
    <row r="4" spans="1:22" ht="19.5" x14ac:dyDescent="0.35">
      <c r="A4" s="2"/>
      <c r="B4" s="43"/>
      <c r="C4" s="47" t="s">
        <v>43</v>
      </c>
      <c r="D4" s="47" t="s">
        <v>44</v>
      </c>
      <c r="E4" s="47"/>
      <c r="F4" s="65"/>
      <c r="G4" s="38"/>
      <c r="H4" s="48" t="s">
        <v>43</v>
      </c>
      <c r="I4" s="48" t="s">
        <v>44</v>
      </c>
      <c r="J4" s="48"/>
      <c r="K4" s="48"/>
      <c r="L4" s="49"/>
      <c r="M4" s="49" t="s">
        <v>43</v>
      </c>
      <c r="N4" s="49" t="s">
        <v>44</v>
      </c>
      <c r="O4" s="49"/>
      <c r="P4" s="49"/>
      <c r="Q4" s="50"/>
      <c r="R4" s="50" t="s">
        <v>43</v>
      </c>
      <c r="S4" s="50" t="s">
        <v>44</v>
      </c>
      <c r="T4" s="50"/>
      <c r="U4" s="64"/>
    </row>
    <row r="5" spans="1:22" x14ac:dyDescent="0.3">
      <c r="A5" s="1" t="str">
        <f>Main!B5</f>
        <v>Segment 1</v>
      </c>
      <c r="B5" s="43"/>
      <c r="C5" s="6">
        <v>12</v>
      </c>
      <c r="D5" s="6">
        <v>0</v>
      </c>
      <c r="E5" s="51">
        <f>D5/(C5+D5)</f>
        <v>0</v>
      </c>
      <c r="F5" s="45"/>
      <c r="G5" s="38"/>
      <c r="H5" s="6">
        <v>2</v>
      </c>
      <c r="I5" s="6">
        <v>10</v>
      </c>
      <c r="J5" s="52">
        <f>I5/(H5+I5)</f>
        <v>0.83333333333333337</v>
      </c>
      <c r="K5" s="39"/>
      <c r="L5" s="19"/>
      <c r="M5" s="6">
        <v>1</v>
      </c>
      <c r="N5" s="6">
        <v>11</v>
      </c>
      <c r="O5" s="53">
        <f>N5/(M5+N5)</f>
        <v>0.91666666666666663</v>
      </c>
      <c r="P5" s="19"/>
      <c r="Q5" s="40"/>
      <c r="R5" s="6">
        <v>7</v>
      </c>
      <c r="S5" s="6">
        <v>5</v>
      </c>
      <c r="T5" s="54">
        <f>S5/(R5+S5)</f>
        <v>0.41666666666666669</v>
      </c>
      <c r="U5" s="40"/>
    </row>
    <row r="6" spans="1:22" x14ac:dyDescent="0.3">
      <c r="A6" s="1" t="str">
        <f>Main!B6</f>
        <v>Segment 2</v>
      </c>
      <c r="B6" s="43"/>
      <c r="C6" s="6">
        <v>3</v>
      </c>
      <c r="D6" s="6">
        <v>9</v>
      </c>
      <c r="E6" s="51">
        <f t="shared" ref="E6:E20" si="0">D6/(C6+D6)</f>
        <v>0.75</v>
      </c>
      <c r="F6" s="45"/>
      <c r="G6" s="38"/>
      <c r="H6" s="6">
        <v>9</v>
      </c>
      <c r="I6" s="6">
        <v>3</v>
      </c>
      <c r="J6" s="52">
        <f t="shared" ref="J6:J20" si="1">I6/(H6+I6)</f>
        <v>0.25</v>
      </c>
      <c r="K6" s="39"/>
      <c r="L6" s="19"/>
      <c r="M6" s="6">
        <v>10</v>
      </c>
      <c r="N6" s="6">
        <v>2</v>
      </c>
      <c r="O6" s="53">
        <f t="shared" ref="O6:O20" si="2">N6/(M6+N6)</f>
        <v>0.16666666666666666</v>
      </c>
      <c r="P6" s="19"/>
      <c r="Q6" s="40"/>
      <c r="R6" s="6">
        <v>9</v>
      </c>
      <c r="S6" s="6">
        <v>3</v>
      </c>
      <c r="T6" s="54">
        <f t="shared" ref="T6:T20" si="3">S6/(R6+S6)</f>
        <v>0.25</v>
      </c>
      <c r="U6" s="40"/>
    </row>
    <row r="7" spans="1:22" x14ac:dyDescent="0.3">
      <c r="A7" s="1" t="str">
        <f>Main!B7</f>
        <v>Segment 3</v>
      </c>
      <c r="B7" s="43"/>
      <c r="C7" s="6">
        <v>7</v>
      </c>
      <c r="D7" s="6">
        <v>5</v>
      </c>
      <c r="E7" s="51">
        <f t="shared" si="0"/>
        <v>0.41666666666666669</v>
      </c>
      <c r="F7" s="45"/>
      <c r="G7" s="38"/>
      <c r="H7" s="6">
        <v>10</v>
      </c>
      <c r="I7" s="6">
        <v>2</v>
      </c>
      <c r="J7" s="52">
        <f t="shared" si="1"/>
        <v>0.16666666666666666</v>
      </c>
      <c r="K7" s="39"/>
      <c r="L7" s="19"/>
      <c r="M7" s="6">
        <v>3</v>
      </c>
      <c r="N7" s="6">
        <v>9</v>
      </c>
      <c r="O7" s="53">
        <f t="shared" si="2"/>
        <v>0.75</v>
      </c>
      <c r="P7" s="19"/>
      <c r="Q7" s="40"/>
      <c r="R7" s="6">
        <v>8</v>
      </c>
      <c r="S7" s="6">
        <v>4</v>
      </c>
      <c r="T7" s="54">
        <f t="shared" si="3"/>
        <v>0.33333333333333331</v>
      </c>
      <c r="U7" s="40"/>
    </row>
    <row r="8" spans="1:22" x14ac:dyDescent="0.3">
      <c r="A8" s="1" t="str">
        <f>Main!B8</f>
        <v>Segment 4</v>
      </c>
      <c r="B8" s="43"/>
      <c r="C8" s="6">
        <v>9</v>
      </c>
      <c r="D8" s="6">
        <v>3</v>
      </c>
      <c r="E8" s="51">
        <f t="shared" si="0"/>
        <v>0.25</v>
      </c>
      <c r="F8" s="45"/>
      <c r="G8" s="38"/>
      <c r="H8" s="6">
        <v>5</v>
      </c>
      <c r="I8" s="6">
        <v>7</v>
      </c>
      <c r="J8" s="52">
        <f t="shared" si="1"/>
        <v>0.58333333333333337</v>
      </c>
      <c r="K8" s="39"/>
      <c r="L8" s="19"/>
      <c r="M8" s="6">
        <v>11</v>
      </c>
      <c r="N8" s="6">
        <v>1</v>
      </c>
      <c r="O8" s="53">
        <f t="shared" si="2"/>
        <v>8.3333333333333329E-2</v>
      </c>
      <c r="P8" s="19"/>
      <c r="Q8" s="40"/>
      <c r="R8" s="6">
        <v>4</v>
      </c>
      <c r="S8" s="6">
        <v>8</v>
      </c>
      <c r="T8" s="54">
        <f t="shared" si="3"/>
        <v>0.66666666666666663</v>
      </c>
      <c r="U8" s="40"/>
    </row>
    <row r="9" spans="1:22" x14ac:dyDescent="0.3">
      <c r="A9" s="1" t="str">
        <f>Main!B9</f>
        <v>Segment 5</v>
      </c>
      <c r="B9" s="43"/>
      <c r="C9" s="6">
        <v>12</v>
      </c>
      <c r="D9" s="6">
        <v>0</v>
      </c>
      <c r="E9" s="51">
        <f t="shared" si="0"/>
        <v>0</v>
      </c>
      <c r="F9" s="45"/>
      <c r="G9" s="38"/>
      <c r="H9" s="6">
        <v>4</v>
      </c>
      <c r="I9" s="6">
        <v>8</v>
      </c>
      <c r="J9" s="52">
        <f t="shared" si="1"/>
        <v>0.66666666666666663</v>
      </c>
      <c r="K9" s="39"/>
      <c r="L9" s="19"/>
      <c r="M9" s="6">
        <v>2</v>
      </c>
      <c r="N9" s="6">
        <v>10</v>
      </c>
      <c r="O9" s="53">
        <f t="shared" si="2"/>
        <v>0.83333333333333337</v>
      </c>
      <c r="P9" s="19"/>
      <c r="Q9" s="40"/>
      <c r="R9" s="6">
        <v>9</v>
      </c>
      <c r="S9" s="6">
        <v>3</v>
      </c>
      <c r="T9" s="54">
        <f t="shared" si="3"/>
        <v>0.25</v>
      </c>
      <c r="U9" s="40"/>
    </row>
    <row r="10" spans="1:22" x14ac:dyDescent="0.3">
      <c r="A10" s="1" t="str">
        <f>Main!B10</f>
        <v>Segment 6</v>
      </c>
      <c r="B10" s="43"/>
      <c r="C10" s="6">
        <v>11</v>
      </c>
      <c r="D10" s="6">
        <v>1</v>
      </c>
      <c r="E10" s="51">
        <f t="shared" si="0"/>
        <v>8.3333333333333329E-2</v>
      </c>
      <c r="F10" s="45"/>
      <c r="G10" s="38"/>
      <c r="H10" s="6">
        <v>11</v>
      </c>
      <c r="I10" s="6">
        <v>1</v>
      </c>
      <c r="J10" s="52">
        <f t="shared" si="1"/>
        <v>8.3333333333333329E-2</v>
      </c>
      <c r="K10" s="39"/>
      <c r="L10" s="19"/>
      <c r="M10" s="6">
        <v>6</v>
      </c>
      <c r="N10" s="6">
        <v>6</v>
      </c>
      <c r="O10" s="53">
        <f t="shared" si="2"/>
        <v>0.5</v>
      </c>
      <c r="P10" s="19"/>
      <c r="Q10" s="40"/>
      <c r="R10" s="6">
        <v>5</v>
      </c>
      <c r="S10" s="6">
        <v>7</v>
      </c>
      <c r="T10" s="54">
        <f t="shared" si="3"/>
        <v>0.58333333333333337</v>
      </c>
      <c r="U10" s="40"/>
    </row>
    <row r="11" spans="1:22" x14ac:dyDescent="0.3">
      <c r="A11" s="1" t="str">
        <f>Main!B11</f>
        <v>Segment 7</v>
      </c>
      <c r="B11" s="43"/>
      <c r="C11" s="6">
        <v>9</v>
      </c>
      <c r="D11" s="6">
        <v>3</v>
      </c>
      <c r="E11" s="51">
        <f t="shared" si="0"/>
        <v>0.25</v>
      </c>
      <c r="F11" s="45"/>
      <c r="G11" s="38"/>
      <c r="H11" s="6">
        <v>3</v>
      </c>
      <c r="I11" s="6">
        <v>9</v>
      </c>
      <c r="J11" s="52">
        <f t="shared" si="1"/>
        <v>0.75</v>
      </c>
      <c r="K11" s="39"/>
      <c r="L11" s="19"/>
      <c r="M11" s="6">
        <v>9</v>
      </c>
      <c r="N11" s="6">
        <v>3</v>
      </c>
      <c r="O11" s="53">
        <f t="shared" si="2"/>
        <v>0.25</v>
      </c>
      <c r="P11" s="19"/>
      <c r="Q11" s="40"/>
      <c r="R11" s="6">
        <v>7</v>
      </c>
      <c r="S11" s="6">
        <v>5</v>
      </c>
      <c r="T11" s="54">
        <f t="shared" si="3"/>
        <v>0.41666666666666669</v>
      </c>
      <c r="U11" s="40"/>
    </row>
    <row r="12" spans="1:22" x14ac:dyDescent="0.3">
      <c r="A12" s="1" t="str">
        <f>Main!B12</f>
        <v>Segment 8</v>
      </c>
      <c r="B12" s="43"/>
      <c r="C12" s="6">
        <v>8</v>
      </c>
      <c r="D12" s="6">
        <v>4</v>
      </c>
      <c r="E12" s="51">
        <f t="shared" si="0"/>
        <v>0.33333333333333331</v>
      </c>
      <c r="F12" s="45"/>
      <c r="G12" s="38"/>
      <c r="H12" s="6">
        <v>11</v>
      </c>
      <c r="I12" s="6">
        <v>1</v>
      </c>
      <c r="J12" s="52">
        <f t="shared" si="1"/>
        <v>8.3333333333333329E-2</v>
      </c>
      <c r="K12" s="39"/>
      <c r="L12" s="19"/>
      <c r="M12" s="6">
        <v>8</v>
      </c>
      <c r="N12" s="6">
        <v>4</v>
      </c>
      <c r="O12" s="53">
        <f t="shared" si="2"/>
        <v>0.33333333333333331</v>
      </c>
      <c r="P12" s="19"/>
      <c r="Q12" s="40"/>
      <c r="R12" s="6">
        <v>11</v>
      </c>
      <c r="S12" s="6">
        <v>1</v>
      </c>
      <c r="T12" s="54">
        <f t="shared" si="3"/>
        <v>8.3333333333333329E-2</v>
      </c>
      <c r="U12" s="40"/>
    </row>
    <row r="13" spans="1:22" x14ac:dyDescent="0.3">
      <c r="A13" s="1" t="str">
        <f>Main!B13</f>
        <v>Segment 9</v>
      </c>
      <c r="B13" s="43"/>
      <c r="C13" s="6">
        <v>6</v>
      </c>
      <c r="D13" s="6">
        <v>6</v>
      </c>
      <c r="E13" s="51">
        <f t="shared" si="0"/>
        <v>0.5</v>
      </c>
      <c r="F13" s="45"/>
      <c r="G13" s="38"/>
      <c r="H13" s="6">
        <v>11</v>
      </c>
      <c r="I13" s="6">
        <v>1</v>
      </c>
      <c r="J13" s="52">
        <f t="shared" si="1"/>
        <v>8.3333333333333329E-2</v>
      </c>
      <c r="K13" s="39"/>
      <c r="L13" s="19"/>
      <c r="M13" s="6">
        <v>4</v>
      </c>
      <c r="N13" s="6">
        <v>8</v>
      </c>
      <c r="O13" s="53">
        <f t="shared" si="2"/>
        <v>0.66666666666666663</v>
      </c>
      <c r="P13" s="19"/>
      <c r="Q13" s="40"/>
      <c r="R13" s="6">
        <v>11</v>
      </c>
      <c r="S13" s="6">
        <v>1</v>
      </c>
      <c r="T13" s="54">
        <f t="shared" si="3"/>
        <v>8.3333333333333329E-2</v>
      </c>
      <c r="U13" s="40"/>
    </row>
    <row r="14" spans="1:22" x14ac:dyDescent="0.3">
      <c r="A14" s="1" t="str">
        <f>Main!B14</f>
        <v>Segment 10</v>
      </c>
      <c r="B14" s="43"/>
      <c r="C14" s="6">
        <v>12</v>
      </c>
      <c r="D14" s="6">
        <v>0</v>
      </c>
      <c r="E14" s="51">
        <f t="shared" si="0"/>
        <v>0</v>
      </c>
      <c r="F14" s="45"/>
      <c r="G14" s="38"/>
      <c r="H14" s="6">
        <v>1</v>
      </c>
      <c r="I14" s="6">
        <v>11</v>
      </c>
      <c r="J14" s="52">
        <f t="shared" si="1"/>
        <v>0.91666666666666663</v>
      </c>
      <c r="K14" s="39"/>
      <c r="L14" s="19"/>
      <c r="M14" s="6">
        <v>10</v>
      </c>
      <c r="N14" s="6">
        <v>2</v>
      </c>
      <c r="O14" s="53">
        <f t="shared" si="2"/>
        <v>0.16666666666666666</v>
      </c>
      <c r="P14" s="19"/>
      <c r="Q14" s="40"/>
      <c r="R14" s="6">
        <v>8</v>
      </c>
      <c r="S14" s="6">
        <v>4</v>
      </c>
      <c r="T14" s="54">
        <f t="shared" si="3"/>
        <v>0.33333333333333331</v>
      </c>
      <c r="U14" s="40"/>
    </row>
    <row r="15" spans="1:22" x14ac:dyDescent="0.3">
      <c r="A15" s="1" t="str">
        <f>Main!B15</f>
        <v>Segment 11</v>
      </c>
      <c r="B15" s="43"/>
      <c r="C15" s="6">
        <v>5</v>
      </c>
      <c r="D15" s="6">
        <v>7</v>
      </c>
      <c r="E15" s="51">
        <f t="shared" si="0"/>
        <v>0.58333333333333337</v>
      </c>
      <c r="F15" s="45"/>
      <c r="G15" s="38"/>
      <c r="H15" s="6">
        <v>8</v>
      </c>
      <c r="I15" s="6">
        <v>4</v>
      </c>
      <c r="J15" s="52">
        <f t="shared" si="1"/>
        <v>0.33333333333333331</v>
      </c>
      <c r="K15" s="39"/>
      <c r="L15" s="19"/>
      <c r="M15" s="6">
        <v>4</v>
      </c>
      <c r="N15" s="6">
        <v>8</v>
      </c>
      <c r="O15" s="53">
        <f t="shared" si="2"/>
        <v>0.66666666666666663</v>
      </c>
      <c r="P15" s="19"/>
      <c r="Q15" s="40"/>
      <c r="R15" s="6">
        <v>8</v>
      </c>
      <c r="S15" s="6">
        <v>4</v>
      </c>
      <c r="T15" s="54">
        <f t="shared" si="3"/>
        <v>0.33333333333333331</v>
      </c>
      <c r="U15" s="40"/>
    </row>
    <row r="16" spans="1:22" x14ac:dyDescent="0.3">
      <c r="A16" s="1" t="str">
        <f>Main!B16</f>
        <v>Segment 12</v>
      </c>
      <c r="B16" s="43"/>
      <c r="C16" s="6">
        <v>4</v>
      </c>
      <c r="D16" s="6">
        <v>8</v>
      </c>
      <c r="E16" s="51">
        <f t="shared" si="0"/>
        <v>0.66666666666666663</v>
      </c>
      <c r="F16" s="45"/>
      <c r="G16" s="38"/>
      <c r="H16" s="6">
        <v>9</v>
      </c>
      <c r="I16" s="6">
        <v>3</v>
      </c>
      <c r="J16" s="52">
        <f t="shared" si="1"/>
        <v>0.25</v>
      </c>
      <c r="K16" s="39"/>
      <c r="L16" s="19"/>
      <c r="M16" s="6">
        <v>6</v>
      </c>
      <c r="N16" s="6">
        <v>6</v>
      </c>
      <c r="O16" s="53">
        <f t="shared" si="2"/>
        <v>0.5</v>
      </c>
      <c r="P16" s="19"/>
      <c r="Q16" s="40"/>
      <c r="R16" s="6">
        <v>7</v>
      </c>
      <c r="S16" s="6">
        <v>5</v>
      </c>
      <c r="T16" s="54">
        <f t="shared" si="3"/>
        <v>0.41666666666666669</v>
      </c>
      <c r="U16" s="40"/>
    </row>
    <row r="17" spans="1:21" x14ac:dyDescent="0.3">
      <c r="A17" s="1" t="str">
        <f>Main!B17</f>
        <v>Segment 13</v>
      </c>
      <c r="B17" s="43"/>
      <c r="C17" s="6">
        <v>12</v>
      </c>
      <c r="D17" s="6">
        <v>0</v>
      </c>
      <c r="E17" s="51">
        <f t="shared" si="0"/>
        <v>0</v>
      </c>
      <c r="F17" s="45"/>
      <c r="G17" s="38"/>
      <c r="H17" s="6">
        <v>11</v>
      </c>
      <c r="I17" s="6">
        <v>1</v>
      </c>
      <c r="J17" s="52">
        <f t="shared" si="1"/>
        <v>8.3333333333333329E-2</v>
      </c>
      <c r="K17" s="39"/>
      <c r="L17" s="19"/>
      <c r="M17" s="6">
        <v>10</v>
      </c>
      <c r="N17" s="6">
        <v>2</v>
      </c>
      <c r="O17" s="53">
        <f t="shared" si="2"/>
        <v>0.16666666666666666</v>
      </c>
      <c r="P17" s="19"/>
      <c r="Q17" s="40"/>
      <c r="R17" s="6">
        <v>6</v>
      </c>
      <c r="S17" s="6">
        <v>6</v>
      </c>
      <c r="T17" s="54">
        <f t="shared" si="3"/>
        <v>0.5</v>
      </c>
      <c r="U17" s="40"/>
    </row>
    <row r="18" spans="1:21" x14ac:dyDescent="0.3">
      <c r="A18" s="1" t="str">
        <f>Main!B18</f>
        <v>Segment 14</v>
      </c>
      <c r="B18" s="43"/>
      <c r="C18" s="6">
        <v>11</v>
      </c>
      <c r="D18" s="6">
        <v>1</v>
      </c>
      <c r="E18" s="51">
        <f t="shared" si="0"/>
        <v>8.3333333333333329E-2</v>
      </c>
      <c r="F18" s="45"/>
      <c r="G18" s="38"/>
      <c r="H18" s="6">
        <v>8</v>
      </c>
      <c r="I18" s="6">
        <v>4</v>
      </c>
      <c r="J18" s="52">
        <f t="shared" si="1"/>
        <v>0.33333333333333331</v>
      </c>
      <c r="K18" s="39"/>
      <c r="L18" s="19"/>
      <c r="M18" s="6">
        <v>5</v>
      </c>
      <c r="N18" s="6">
        <v>7</v>
      </c>
      <c r="O18" s="53">
        <f t="shared" si="2"/>
        <v>0.58333333333333337</v>
      </c>
      <c r="P18" s="19"/>
      <c r="Q18" s="40"/>
      <c r="R18" s="6">
        <v>11</v>
      </c>
      <c r="S18" s="6">
        <v>1</v>
      </c>
      <c r="T18" s="54">
        <f t="shared" si="3"/>
        <v>8.3333333333333329E-2</v>
      </c>
      <c r="U18" s="40"/>
    </row>
    <row r="19" spans="1:21" x14ac:dyDescent="0.3">
      <c r="A19" s="1" t="str">
        <f>Main!B19</f>
        <v>Segment 15</v>
      </c>
      <c r="B19" s="43"/>
      <c r="C19" s="6">
        <v>7</v>
      </c>
      <c r="D19" s="6">
        <v>5</v>
      </c>
      <c r="E19" s="51">
        <f t="shared" si="0"/>
        <v>0.41666666666666669</v>
      </c>
      <c r="F19" s="45"/>
      <c r="G19" s="38"/>
      <c r="H19" s="6">
        <v>12</v>
      </c>
      <c r="I19" s="6">
        <v>0</v>
      </c>
      <c r="J19" s="52">
        <f t="shared" si="1"/>
        <v>0</v>
      </c>
      <c r="K19" s="39"/>
      <c r="L19" s="19"/>
      <c r="M19" s="6">
        <v>2</v>
      </c>
      <c r="N19" s="6">
        <v>10</v>
      </c>
      <c r="O19" s="53">
        <f t="shared" si="2"/>
        <v>0.83333333333333337</v>
      </c>
      <c r="P19" s="19"/>
      <c r="Q19" s="40"/>
      <c r="R19" s="6">
        <v>1</v>
      </c>
      <c r="S19" s="6">
        <v>11</v>
      </c>
      <c r="T19" s="54">
        <f t="shared" si="3"/>
        <v>0.91666666666666663</v>
      </c>
      <c r="U19" s="40"/>
    </row>
    <row r="20" spans="1:21" x14ac:dyDescent="0.3">
      <c r="A20" s="1" t="str">
        <f>Main!B20</f>
        <v>Segment 16</v>
      </c>
      <c r="B20" s="43"/>
      <c r="C20" s="6">
        <v>1</v>
      </c>
      <c r="D20" s="6">
        <v>11</v>
      </c>
      <c r="E20" s="51">
        <f t="shared" si="0"/>
        <v>0.91666666666666663</v>
      </c>
      <c r="F20" s="45"/>
      <c r="G20" s="38"/>
      <c r="H20" s="6">
        <v>6</v>
      </c>
      <c r="I20" s="6">
        <v>6</v>
      </c>
      <c r="J20" s="52">
        <f t="shared" si="1"/>
        <v>0.5</v>
      </c>
      <c r="K20" s="39"/>
      <c r="L20" s="19"/>
      <c r="M20" s="6">
        <v>1</v>
      </c>
      <c r="N20" s="6">
        <v>11</v>
      </c>
      <c r="O20" s="53">
        <f t="shared" si="2"/>
        <v>0.91666666666666663</v>
      </c>
      <c r="P20" s="19"/>
      <c r="Q20" s="40"/>
      <c r="R20" s="6">
        <v>7</v>
      </c>
      <c r="S20" s="6">
        <v>5</v>
      </c>
      <c r="T20" s="54">
        <f t="shared" si="3"/>
        <v>0.41666666666666669</v>
      </c>
      <c r="U20" s="40"/>
    </row>
    <row r="21" spans="1:21" x14ac:dyDescent="0.3">
      <c r="B21" s="43"/>
      <c r="C21" s="43">
        <f>SUM(C5:C20)</f>
        <v>129</v>
      </c>
      <c r="D21" s="43">
        <f>SUM(D5:D20)</f>
        <v>63</v>
      </c>
      <c r="E21" s="47"/>
      <c r="F21" s="43"/>
      <c r="G21" s="38"/>
      <c r="H21" s="38">
        <f>SUM(H5:H20)</f>
        <v>121</v>
      </c>
      <c r="I21" s="38">
        <f>SUM(I5:I20)</f>
        <v>71</v>
      </c>
      <c r="J21" s="48"/>
      <c r="K21" s="38"/>
      <c r="L21" s="20"/>
      <c r="M21" s="20">
        <f>SUM(M5:M20)</f>
        <v>92</v>
      </c>
      <c r="N21" s="20">
        <f>SUM(N5:N20)</f>
        <v>100</v>
      </c>
      <c r="O21" s="49"/>
      <c r="P21" s="20"/>
      <c r="Q21" s="41"/>
      <c r="R21" s="41">
        <f>SUM(R5:R20)</f>
        <v>119</v>
      </c>
      <c r="S21" s="41">
        <f>SUM(S5:S20)</f>
        <v>73</v>
      </c>
      <c r="T21" s="50"/>
      <c r="U21" s="41"/>
    </row>
    <row r="23" spans="1:21" s="55" customFormat="1" ht="5.25" customHeight="1" x14ac:dyDescent="0.3"/>
    <row r="25" spans="1:21" ht="19.5" x14ac:dyDescent="0.35">
      <c r="A25" s="2" t="str">
        <f>CONCATENATE("Voting results about FUNDING SOURCE in ",Main!B1," workshop")</f>
        <v>Voting results about FUNDING SOURCE in Workshop X workshop</v>
      </c>
    </row>
    <row r="26" spans="1:21" ht="19.5" x14ac:dyDescent="0.35">
      <c r="A26" s="2"/>
    </row>
    <row r="27" spans="1:21" ht="19.5" x14ac:dyDescent="0.35">
      <c r="A27" s="2"/>
      <c r="B27" s="43"/>
      <c r="C27" s="47" t="s">
        <v>45</v>
      </c>
      <c r="D27" s="47" t="s">
        <v>46</v>
      </c>
      <c r="E27" s="47" t="s">
        <v>47</v>
      </c>
      <c r="F27" s="65"/>
      <c r="G27" s="38"/>
      <c r="H27" s="48" t="s">
        <v>45</v>
      </c>
      <c r="I27" s="48" t="s">
        <v>46</v>
      </c>
      <c r="J27" s="48" t="s">
        <v>47</v>
      </c>
      <c r="K27" s="48"/>
      <c r="L27" s="49"/>
      <c r="M27" s="49" t="s">
        <v>45</v>
      </c>
      <c r="N27" s="49" t="s">
        <v>46</v>
      </c>
      <c r="O27" s="49" t="s">
        <v>47</v>
      </c>
      <c r="P27" s="49"/>
      <c r="Q27" s="50"/>
      <c r="R27" s="50" t="s">
        <v>45</v>
      </c>
      <c r="S27" s="50" t="s">
        <v>46</v>
      </c>
      <c r="T27" s="50" t="s">
        <v>47</v>
      </c>
      <c r="U27" s="64"/>
    </row>
    <row r="28" spans="1:21" x14ac:dyDescent="0.3">
      <c r="A28" s="1" t="str">
        <f>Main!B5</f>
        <v>Segment 1</v>
      </c>
      <c r="B28" s="43"/>
      <c r="C28" s="6">
        <v>5</v>
      </c>
      <c r="D28" s="6">
        <v>4</v>
      </c>
      <c r="E28" s="6">
        <v>3</v>
      </c>
      <c r="F28" s="45"/>
      <c r="G28" s="38"/>
      <c r="H28" s="6">
        <v>6</v>
      </c>
      <c r="I28" s="6">
        <v>3</v>
      </c>
      <c r="J28" s="6">
        <v>3</v>
      </c>
      <c r="K28" s="39"/>
      <c r="L28" s="19"/>
      <c r="M28" s="6">
        <v>6</v>
      </c>
      <c r="N28" s="6">
        <v>4</v>
      </c>
      <c r="O28" s="6">
        <v>2</v>
      </c>
      <c r="P28" s="19"/>
      <c r="Q28" s="40"/>
      <c r="R28" s="6">
        <v>8</v>
      </c>
      <c r="S28" s="6">
        <v>1</v>
      </c>
      <c r="T28" s="6">
        <v>3</v>
      </c>
      <c r="U28" s="40"/>
    </row>
    <row r="29" spans="1:21" x14ac:dyDescent="0.3">
      <c r="A29" s="1" t="str">
        <f>Main!B6</f>
        <v>Segment 2</v>
      </c>
      <c r="B29" s="43"/>
      <c r="C29" s="6">
        <v>1</v>
      </c>
      <c r="D29" s="6">
        <v>2</v>
      </c>
      <c r="E29" s="6">
        <v>9</v>
      </c>
      <c r="F29" s="45"/>
      <c r="G29" s="38"/>
      <c r="H29" s="6">
        <v>3</v>
      </c>
      <c r="I29" s="6">
        <v>1</v>
      </c>
      <c r="J29" s="6">
        <v>8</v>
      </c>
      <c r="K29" s="39"/>
      <c r="L29" s="19"/>
      <c r="M29" s="6">
        <v>6</v>
      </c>
      <c r="N29" s="6">
        <v>2</v>
      </c>
      <c r="O29" s="6">
        <v>4</v>
      </c>
      <c r="P29" s="19"/>
      <c r="Q29" s="40"/>
      <c r="R29" s="6">
        <v>2</v>
      </c>
      <c r="S29" s="6">
        <v>4</v>
      </c>
      <c r="T29" s="6">
        <v>6</v>
      </c>
      <c r="U29" s="40"/>
    </row>
    <row r="30" spans="1:21" x14ac:dyDescent="0.3">
      <c r="A30" s="1" t="str">
        <f>Main!B7</f>
        <v>Segment 3</v>
      </c>
      <c r="B30" s="43"/>
      <c r="C30" s="6">
        <v>4</v>
      </c>
      <c r="D30" s="6">
        <v>1</v>
      </c>
      <c r="E30" s="6">
        <v>7</v>
      </c>
      <c r="F30" s="45"/>
      <c r="G30" s="38"/>
      <c r="H30" s="6">
        <v>8</v>
      </c>
      <c r="I30" s="6">
        <v>4</v>
      </c>
      <c r="J30" s="6">
        <v>0</v>
      </c>
      <c r="K30" s="39"/>
      <c r="L30" s="19"/>
      <c r="M30" s="6">
        <v>7</v>
      </c>
      <c r="N30" s="6">
        <v>1</v>
      </c>
      <c r="O30" s="6">
        <v>4</v>
      </c>
      <c r="P30" s="19"/>
      <c r="Q30" s="40"/>
      <c r="R30" s="6">
        <v>1</v>
      </c>
      <c r="S30" s="6">
        <v>4</v>
      </c>
      <c r="T30" s="6">
        <v>7</v>
      </c>
      <c r="U30" s="40"/>
    </row>
    <row r="31" spans="1:21" x14ac:dyDescent="0.3">
      <c r="A31" s="1" t="str">
        <f>Main!B8</f>
        <v>Segment 4</v>
      </c>
      <c r="B31" s="43"/>
      <c r="C31" s="6">
        <v>7</v>
      </c>
      <c r="D31" s="6">
        <v>3</v>
      </c>
      <c r="E31" s="6">
        <v>2</v>
      </c>
      <c r="F31" s="45"/>
      <c r="G31" s="38"/>
      <c r="H31" s="6">
        <v>1</v>
      </c>
      <c r="I31" s="6">
        <v>3</v>
      </c>
      <c r="J31" s="6">
        <v>8</v>
      </c>
      <c r="K31" s="39"/>
      <c r="L31" s="19"/>
      <c r="M31" s="6">
        <v>6</v>
      </c>
      <c r="N31" s="6">
        <v>1</v>
      </c>
      <c r="O31" s="6">
        <v>5</v>
      </c>
      <c r="P31" s="19"/>
      <c r="Q31" s="40"/>
      <c r="R31" s="6">
        <v>4</v>
      </c>
      <c r="S31" s="6">
        <v>2</v>
      </c>
      <c r="T31" s="6">
        <v>6</v>
      </c>
      <c r="U31" s="40"/>
    </row>
    <row r="32" spans="1:21" x14ac:dyDescent="0.3">
      <c r="A32" s="1" t="str">
        <f>Main!B9</f>
        <v>Segment 5</v>
      </c>
      <c r="B32" s="43"/>
      <c r="C32" s="6">
        <v>5</v>
      </c>
      <c r="D32" s="6">
        <v>3</v>
      </c>
      <c r="E32" s="6">
        <v>4</v>
      </c>
      <c r="F32" s="45"/>
      <c r="G32" s="38"/>
      <c r="H32" s="6">
        <v>5</v>
      </c>
      <c r="I32" s="6">
        <v>3</v>
      </c>
      <c r="J32" s="6">
        <v>4</v>
      </c>
      <c r="K32" s="39"/>
      <c r="L32" s="19"/>
      <c r="M32" s="6">
        <v>1</v>
      </c>
      <c r="N32" s="6">
        <v>2</v>
      </c>
      <c r="O32" s="6">
        <v>9</v>
      </c>
      <c r="P32" s="19"/>
      <c r="Q32" s="40"/>
      <c r="R32" s="6">
        <v>8</v>
      </c>
      <c r="S32" s="6">
        <v>2</v>
      </c>
      <c r="T32" s="6">
        <v>2</v>
      </c>
      <c r="U32" s="40"/>
    </row>
    <row r="33" spans="1:21" x14ac:dyDescent="0.3">
      <c r="A33" s="1" t="str">
        <f>Main!B10</f>
        <v>Segment 6</v>
      </c>
      <c r="B33" s="43"/>
      <c r="C33" s="6">
        <v>5</v>
      </c>
      <c r="D33" s="6">
        <v>1</v>
      </c>
      <c r="E33" s="6">
        <v>6</v>
      </c>
      <c r="F33" s="45"/>
      <c r="G33" s="38"/>
      <c r="H33" s="6">
        <v>6</v>
      </c>
      <c r="I33" s="6">
        <v>3</v>
      </c>
      <c r="J33" s="6">
        <v>3</v>
      </c>
      <c r="K33" s="39"/>
      <c r="L33" s="19"/>
      <c r="M33" s="6">
        <v>5</v>
      </c>
      <c r="N33" s="6">
        <v>2</v>
      </c>
      <c r="O33" s="6">
        <v>5</v>
      </c>
      <c r="P33" s="19"/>
      <c r="Q33" s="40"/>
      <c r="R33" s="6">
        <v>4</v>
      </c>
      <c r="S33" s="6">
        <v>1</v>
      </c>
      <c r="T33" s="6">
        <v>7</v>
      </c>
      <c r="U33" s="40"/>
    </row>
    <row r="34" spans="1:21" x14ac:dyDescent="0.3">
      <c r="A34" s="1" t="str">
        <f>Main!B11</f>
        <v>Segment 7</v>
      </c>
      <c r="B34" s="43"/>
      <c r="C34" s="6">
        <v>6</v>
      </c>
      <c r="D34" s="6">
        <v>4</v>
      </c>
      <c r="E34" s="6">
        <v>2</v>
      </c>
      <c r="F34" s="45"/>
      <c r="G34" s="38"/>
      <c r="H34" s="6">
        <v>2</v>
      </c>
      <c r="I34" s="6">
        <v>1</v>
      </c>
      <c r="J34" s="6">
        <v>9</v>
      </c>
      <c r="K34" s="39"/>
      <c r="L34" s="19"/>
      <c r="M34" s="6">
        <v>4</v>
      </c>
      <c r="N34" s="6">
        <v>1</v>
      </c>
      <c r="O34" s="6">
        <v>7</v>
      </c>
      <c r="P34" s="19"/>
      <c r="Q34" s="40"/>
      <c r="R34" s="6">
        <v>1</v>
      </c>
      <c r="S34" s="6">
        <v>1</v>
      </c>
      <c r="T34" s="6">
        <v>10</v>
      </c>
      <c r="U34" s="40"/>
    </row>
    <row r="35" spans="1:21" x14ac:dyDescent="0.3">
      <c r="A35" s="1" t="str">
        <f>Main!B12</f>
        <v>Segment 8</v>
      </c>
      <c r="B35" s="43"/>
      <c r="C35" s="6">
        <v>2</v>
      </c>
      <c r="D35" s="6">
        <v>3</v>
      </c>
      <c r="E35" s="6">
        <v>7</v>
      </c>
      <c r="F35" s="45"/>
      <c r="G35" s="38"/>
      <c r="H35" s="6">
        <v>7</v>
      </c>
      <c r="I35" s="6">
        <v>3</v>
      </c>
      <c r="J35" s="6">
        <v>2</v>
      </c>
      <c r="K35" s="39"/>
      <c r="L35" s="19"/>
      <c r="M35" s="6">
        <v>2</v>
      </c>
      <c r="N35" s="6">
        <v>2</v>
      </c>
      <c r="O35" s="6">
        <v>8</v>
      </c>
      <c r="P35" s="19"/>
      <c r="Q35" s="40"/>
      <c r="R35" s="6">
        <v>2</v>
      </c>
      <c r="S35" s="6">
        <v>3</v>
      </c>
      <c r="T35" s="6">
        <v>7</v>
      </c>
      <c r="U35" s="40"/>
    </row>
    <row r="36" spans="1:21" x14ac:dyDescent="0.3">
      <c r="A36" s="1" t="str">
        <f>Main!B13</f>
        <v>Segment 9</v>
      </c>
      <c r="B36" s="43"/>
      <c r="C36" s="6">
        <v>5</v>
      </c>
      <c r="D36" s="6">
        <v>3</v>
      </c>
      <c r="E36" s="6">
        <v>4</v>
      </c>
      <c r="F36" s="45"/>
      <c r="G36" s="38"/>
      <c r="H36" s="6">
        <v>2</v>
      </c>
      <c r="I36" s="6">
        <v>3</v>
      </c>
      <c r="J36" s="6">
        <v>7</v>
      </c>
      <c r="K36" s="39"/>
      <c r="L36" s="19"/>
      <c r="M36" s="6">
        <v>5</v>
      </c>
      <c r="N36" s="6">
        <v>1</v>
      </c>
      <c r="O36" s="6">
        <v>6</v>
      </c>
      <c r="P36" s="19"/>
      <c r="Q36" s="40"/>
      <c r="R36" s="6">
        <v>5</v>
      </c>
      <c r="S36" s="6">
        <v>3</v>
      </c>
      <c r="T36" s="6">
        <v>4</v>
      </c>
      <c r="U36" s="40"/>
    </row>
    <row r="37" spans="1:21" x14ac:dyDescent="0.3">
      <c r="A37" s="1" t="str">
        <f>Main!B14</f>
        <v>Segment 10</v>
      </c>
      <c r="B37" s="43"/>
      <c r="C37" s="6">
        <v>2</v>
      </c>
      <c r="D37" s="6">
        <v>4</v>
      </c>
      <c r="E37" s="6">
        <v>6</v>
      </c>
      <c r="F37" s="45"/>
      <c r="G37" s="38"/>
      <c r="H37" s="6">
        <v>2</v>
      </c>
      <c r="I37" s="6">
        <v>3</v>
      </c>
      <c r="J37" s="6">
        <v>7</v>
      </c>
      <c r="K37" s="39"/>
      <c r="L37" s="19"/>
      <c r="M37" s="6">
        <v>5</v>
      </c>
      <c r="N37" s="6">
        <v>4</v>
      </c>
      <c r="O37" s="6">
        <v>3</v>
      </c>
      <c r="P37" s="19"/>
      <c r="Q37" s="40"/>
      <c r="R37" s="6">
        <v>6</v>
      </c>
      <c r="S37" s="6">
        <v>3</v>
      </c>
      <c r="T37" s="6">
        <v>3</v>
      </c>
      <c r="U37" s="40"/>
    </row>
    <row r="38" spans="1:21" x14ac:dyDescent="0.3">
      <c r="A38" s="1" t="str">
        <f>Main!B15</f>
        <v>Segment 11</v>
      </c>
      <c r="B38" s="43"/>
      <c r="C38" s="6">
        <v>3</v>
      </c>
      <c r="D38" s="6">
        <v>1</v>
      </c>
      <c r="E38" s="6">
        <v>8</v>
      </c>
      <c r="F38" s="45"/>
      <c r="G38" s="38"/>
      <c r="H38" s="6">
        <v>4</v>
      </c>
      <c r="I38" s="6">
        <v>1</v>
      </c>
      <c r="J38" s="6">
        <v>7</v>
      </c>
      <c r="K38" s="39"/>
      <c r="L38" s="19"/>
      <c r="M38" s="6">
        <v>1</v>
      </c>
      <c r="N38" s="6">
        <v>1</v>
      </c>
      <c r="O38" s="6">
        <v>10</v>
      </c>
      <c r="P38" s="19"/>
      <c r="Q38" s="40"/>
      <c r="R38" s="6">
        <v>2</v>
      </c>
      <c r="S38" s="6">
        <v>2</v>
      </c>
      <c r="T38" s="6">
        <v>8</v>
      </c>
      <c r="U38" s="40"/>
    </row>
    <row r="39" spans="1:21" x14ac:dyDescent="0.3">
      <c r="A39" s="1" t="str">
        <f>Main!B16</f>
        <v>Segment 12</v>
      </c>
      <c r="B39" s="43"/>
      <c r="C39" s="6">
        <v>8</v>
      </c>
      <c r="D39" s="6">
        <v>4</v>
      </c>
      <c r="E39" s="6">
        <v>0</v>
      </c>
      <c r="F39" s="45"/>
      <c r="G39" s="38"/>
      <c r="H39" s="6">
        <v>7</v>
      </c>
      <c r="I39" s="6">
        <v>3</v>
      </c>
      <c r="J39" s="6">
        <v>2</v>
      </c>
      <c r="K39" s="39"/>
      <c r="L39" s="19"/>
      <c r="M39" s="6">
        <v>1</v>
      </c>
      <c r="N39" s="6">
        <v>4</v>
      </c>
      <c r="O39" s="6">
        <v>7</v>
      </c>
      <c r="P39" s="19"/>
      <c r="Q39" s="40"/>
      <c r="R39" s="6">
        <v>1</v>
      </c>
      <c r="S39" s="6">
        <v>2</v>
      </c>
      <c r="T39" s="6">
        <v>9</v>
      </c>
      <c r="U39" s="40"/>
    </row>
    <row r="40" spans="1:21" x14ac:dyDescent="0.3">
      <c r="A40" s="1" t="str">
        <f>Main!B17</f>
        <v>Segment 13</v>
      </c>
      <c r="B40" s="43"/>
      <c r="C40" s="6">
        <v>4</v>
      </c>
      <c r="D40" s="6">
        <v>2</v>
      </c>
      <c r="E40" s="6">
        <v>6</v>
      </c>
      <c r="F40" s="45"/>
      <c r="G40" s="38"/>
      <c r="H40" s="6">
        <v>6</v>
      </c>
      <c r="I40" s="6">
        <v>3</v>
      </c>
      <c r="J40" s="6">
        <v>3</v>
      </c>
      <c r="K40" s="39"/>
      <c r="L40" s="19"/>
      <c r="M40" s="6">
        <v>4</v>
      </c>
      <c r="N40" s="6">
        <v>2</v>
      </c>
      <c r="O40" s="6">
        <v>6</v>
      </c>
      <c r="P40" s="19"/>
      <c r="Q40" s="40"/>
      <c r="R40" s="6">
        <v>1</v>
      </c>
      <c r="S40" s="6">
        <v>2</v>
      </c>
      <c r="T40" s="6">
        <v>9</v>
      </c>
      <c r="U40" s="40"/>
    </row>
    <row r="41" spans="1:21" x14ac:dyDescent="0.3">
      <c r="A41" s="1" t="str">
        <f>Main!B18</f>
        <v>Segment 14</v>
      </c>
      <c r="B41" s="43"/>
      <c r="C41" s="6">
        <v>4</v>
      </c>
      <c r="D41" s="6">
        <v>2</v>
      </c>
      <c r="E41" s="6">
        <v>6</v>
      </c>
      <c r="F41" s="45"/>
      <c r="G41" s="38"/>
      <c r="H41" s="6">
        <v>8</v>
      </c>
      <c r="I41" s="6">
        <v>4</v>
      </c>
      <c r="J41" s="6">
        <v>0</v>
      </c>
      <c r="K41" s="39"/>
      <c r="L41" s="19"/>
      <c r="M41" s="6">
        <v>6</v>
      </c>
      <c r="N41" s="6">
        <v>3</v>
      </c>
      <c r="O41" s="6">
        <v>3</v>
      </c>
      <c r="P41" s="19"/>
      <c r="Q41" s="40"/>
      <c r="R41" s="6">
        <v>8</v>
      </c>
      <c r="S41" s="6">
        <v>3</v>
      </c>
      <c r="T41" s="6">
        <v>1</v>
      </c>
      <c r="U41" s="40"/>
    </row>
    <row r="42" spans="1:21" x14ac:dyDescent="0.3">
      <c r="A42" s="1" t="str">
        <f>Main!B19</f>
        <v>Segment 15</v>
      </c>
      <c r="B42" s="43"/>
      <c r="C42" s="6">
        <v>4</v>
      </c>
      <c r="D42" s="6">
        <v>3</v>
      </c>
      <c r="E42" s="6">
        <v>5</v>
      </c>
      <c r="F42" s="45"/>
      <c r="G42" s="38"/>
      <c r="H42" s="6">
        <v>5</v>
      </c>
      <c r="I42" s="6">
        <v>4</v>
      </c>
      <c r="J42" s="6">
        <v>3</v>
      </c>
      <c r="K42" s="39"/>
      <c r="L42" s="19"/>
      <c r="M42" s="6">
        <v>3</v>
      </c>
      <c r="N42" s="6">
        <v>2</v>
      </c>
      <c r="O42" s="6">
        <v>7</v>
      </c>
      <c r="P42" s="19"/>
      <c r="Q42" s="40"/>
      <c r="R42" s="6">
        <v>3</v>
      </c>
      <c r="S42" s="6">
        <v>4</v>
      </c>
      <c r="T42" s="6">
        <v>5</v>
      </c>
      <c r="U42" s="40"/>
    </row>
    <row r="43" spans="1:21" x14ac:dyDescent="0.3">
      <c r="A43" s="1" t="str">
        <f>Main!B20</f>
        <v>Segment 16</v>
      </c>
      <c r="B43" s="43"/>
      <c r="C43" s="6">
        <v>8</v>
      </c>
      <c r="D43" s="6">
        <v>1</v>
      </c>
      <c r="E43" s="6">
        <v>3</v>
      </c>
      <c r="F43" s="45"/>
      <c r="G43" s="38"/>
      <c r="H43" s="6">
        <v>8</v>
      </c>
      <c r="I43" s="6">
        <v>2</v>
      </c>
      <c r="J43" s="6">
        <v>2</v>
      </c>
      <c r="K43" s="39"/>
      <c r="L43" s="19"/>
      <c r="M43" s="6">
        <v>5</v>
      </c>
      <c r="N43" s="6">
        <v>4</v>
      </c>
      <c r="O43" s="6">
        <v>3</v>
      </c>
      <c r="P43" s="19"/>
      <c r="Q43" s="40"/>
      <c r="R43" s="6">
        <v>5</v>
      </c>
      <c r="S43" s="6">
        <v>2</v>
      </c>
      <c r="T43" s="6">
        <v>5</v>
      </c>
      <c r="U43" s="40"/>
    </row>
    <row r="44" spans="1:21" x14ac:dyDescent="0.3">
      <c r="B44" s="43"/>
      <c r="C44" s="43">
        <f>SUM(C28:C43)</f>
        <v>73</v>
      </c>
      <c r="D44" s="43">
        <f>SUM(D28:D43)</f>
        <v>41</v>
      </c>
      <c r="E44" s="43">
        <f>SUM(E28:E43)</f>
        <v>78</v>
      </c>
      <c r="F44" s="43"/>
      <c r="G44" s="38"/>
      <c r="H44" s="38">
        <f>SUM(H28:H43)</f>
        <v>80</v>
      </c>
      <c r="I44" s="38">
        <f>SUM(I28:I43)</f>
        <v>44</v>
      </c>
      <c r="J44" s="38">
        <f>SUM(J28:J43)</f>
        <v>68</v>
      </c>
      <c r="K44" s="38"/>
      <c r="L44" s="20"/>
      <c r="M44" s="20">
        <f>SUM(M28:M43)</f>
        <v>67</v>
      </c>
      <c r="N44" s="20">
        <f>SUM(N28:N43)</f>
        <v>36</v>
      </c>
      <c r="O44" s="20">
        <f>SUM(O28:O43)</f>
        <v>89</v>
      </c>
      <c r="P44" s="20"/>
      <c r="Q44" s="41"/>
      <c r="R44" s="41">
        <f>SUM(R28:R43)</f>
        <v>61</v>
      </c>
      <c r="S44" s="41">
        <f>SUM(S28:S43)</f>
        <v>39</v>
      </c>
      <c r="T44" s="41">
        <f>SUM(T28:T43)</f>
        <v>92</v>
      </c>
      <c r="U44" s="41"/>
    </row>
  </sheetData>
  <sheetProtection password="C70C" sheet="1" objects="1" scenarios="1"/>
  <mergeCells count="4">
    <mergeCell ref="B3:F3"/>
    <mergeCell ref="G3:K3"/>
    <mergeCell ref="L3:P3"/>
    <mergeCell ref="Q3:U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8"/>
  <sheetViews>
    <sheetView zoomScale="85" zoomScaleNormal="85" workbookViewId="0">
      <selection activeCell="K29" sqref="K28:K29"/>
    </sheetView>
  </sheetViews>
  <sheetFormatPr defaultRowHeight="15" x14ac:dyDescent="0.25"/>
  <cols>
    <col min="1" max="1" width="4" bestFit="1" customWidth="1"/>
    <col min="2" max="2" width="22.7109375" bestFit="1" customWidth="1"/>
    <col min="6" max="6" width="7.7109375" bestFit="1" customWidth="1"/>
    <col min="7" max="7" width="4.28515625" bestFit="1" customWidth="1"/>
    <col min="8" max="8" width="11" bestFit="1" customWidth="1"/>
    <col min="9" max="9" width="11" customWidth="1"/>
    <col min="10" max="12" width="4.42578125" customWidth="1"/>
  </cols>
  <sheetData>
    <row r="1" spans="1:13" x14ac:dyDescent="0.25">
      <c r="C1" s="12" t="s">
        <v>14</v>
      </c>
      <c r="D1" s="13" t="s">
        <v>15</v>
      </c>
      <c r="E1" s="12" t="s">
        <v>16</v>
      </c>
      <c r="F1" s="143" t="s">
        <v>18</v>
      </c>
      <c r="G1" s="143"/>
      <c r="H1" s="143"/>
      <c r="I1" s="143"/>
      <c r="J1" s="11" t="s">
        <v>23</v>
      </c>
      <c r="K1" s="11"/>
      <c r="L1" s="11"/>
    </row>
    <row r="2" spans="1:13" x14ac:dyDescent="0.25">
      <c r="A2" s="22"/>
      <c r="B2" s="22"/>
      <c r="C2" s="23"/>
      <c r="D2" s="24"/>
      <c r="E2" s="23"/>
      <c r="F2" s="25" t="str">
        <f>Main!A27</f>
        <v>Good</v>
      </c>
      <c r="G2" s="25" t="str">
        <f>Main!A29</f>
        <v>Bad</v>
      </c>
      <c r="H2" s="26" t="str">
        <f>Main!A31</f>
        <v>Ambiguous</v>
      </c>
      <c r="I2" s="25" t="s">
        <v>33</v>
      </c>
      <c r="J2" s="23" t="s">
        <v>34</v>
      </c>
      <c r="K2" s="23" t="s">
        <v>35</v>
      </c>
      <c r="L2" s="23" t="s">
        <v>36</v>
      </c>
    </row>
    <row r="3" spans="1:13" x14ac:dyDescent="0.25">
      <c r="A3" t="str">
        <f>Main!A5</f>
        <v>S01</v>
      </c>
      <c r="B3" t="str">
        <f>Main!B5</f>
        <v>Segment 1</v>
      </c>
      <c r="C3" s="10">
        <f>'Q1'!D5/'Q1'!D$21</f>
        <v>7.3529411764705881E-3</v>
      </c>
      <c r="D3" s="10">
        <f>-'Q1'!E5/'Q1'!E$21</f>
        <v>-0.125</v>
      </c>
      <c r="E3">
        <f>IF(RANK(C3,$C$3:$C$18,0)&lt;=16,RANK(C3,$C$3:$C$18,0),100)</f>
        <v>16</v>
      </c>
      <c r="F3" s="21" t="str">
        <f>IF(C3&gt;=Main!$C$27,IF(D3=0,Main!$A$27,IF(-C3/D3&gt;=Main!$C$28,Main!$A$27,"")),"")</f>
        <v/>
      </c>
      <c r="G3" s="21" t="str">
        <f>IF(-D3&gt;=Main!$C$29,IF(C3=0,Main!$A$29,IF(-D3/C3&gt;=Main!$C$30,Main!$A$29,"")),"")</f>
        <v>Bad</v>
      </c>
      <c r="H3" s="27" t="str">
        <f>IF(AND((C3-D3)&gt;=Main!$C$31,F3="",G3=""),Main!$A$31,"")</f>
        <v/>
      </c>
      <c r="I3" s="21" t="str">
        <f>IF(F3&lt;&gt;"",F3,IF(G3&lt;&gt;"",G3,IF(H3&lt;&gt;"",H3,"")))</f>
        <v>Bad</v>
      </c>
      <c r="J3" s="17">
        <f>IF(F3&lt;&gt;"",1,-1)</f>
        <v>-1</v>
      </c>
      <c r="K3" s="17">
        <f t="shared" ref="K3:L4" si="0">IF(G3&lt;&gt;"",1,-1)</f>
        <v>1</v>
      </c>
      <c r="L3" s="17">
        <f t="shared" si="0"/>
        <v>-1</v>
      </c>
      <c r="M3" s="12" t="str">
        <f>IF(I3="Good","U",IF(I3="Bad","H",IF(I3="Ambiguous","A","")))</f>
        <v>H</v>
      </c>
    </row>
    <row r="4" spans="1:13" x14ac:dyDescent="0.25">
      <c r="A4" t="str">
        <f>Main!A6</f>
        <v>S02</v>
      </c>
      <c r="B4" t="str">
        <f>Main!B6</f>
        <v>Segment 2</v>
      </c>
      <c r="C4" s="10">
        <f>'Q1'!D6/'Q1'!D$21</f>
        <v>1.4705882352941176E-2</v>
      </c>
      <c r="D4" s="10">
        <f>-'Q1'!E6/'Q1'!E$21</f>
        <v>0</v>
      </c>
      <c r="E4">
        <f>IF(RANK(C4,$C$3:$C$18,0)&lt;=16,RANK(C4,$C$3:$C$18,0),100)</f>
        <v>15</v>
      </c>
      <c r="F4" s="21" t="str">
        <f>IF(C4&gt;=Main!$C$27,IF(D4=0,Main!$A$27,IF(-C4/D4&gt;=Main!$C$28,Main!$A$27,"")),"")</f>
        <v/>
      </c>
      <c r="G4" s="21" t="str">
        <f>IF(-D4&gt;=Main!$C$29,IF(C4=0,Main!$A$29,IF(-D4/C4&gt;=Main!$C$30,Main!$A$29,"")),"")</f>
        <v/>
      </c>
      <c r="H4" s="27" t="str">
        <f>IF(AND((C4-D4)&gt;=Main!$C$31,F4="",G4=""),Main!$A$31,"")</f>
        <v/>
      </c>
      <c r="I4" s="21" t="str">
        <f t="shared" ref="I4:I5" si="1">IF(F4&lt;&gt;"",F4,IF(G4&lt;&gt;"",G4,IF(H4&lt;&gt;"",H4,"")))</f>
        <v/>
      </c>
      <c r="J4" s="17">
        <f t="shared" ref="J4:J5" si="2">IF(F4&lt;&gt;"",1,-1)</f>
        <v>-1</v>
      </c>
      <c r="K4" s="17">
        <f t="shared" si="0"/>
        <v>-1</v>
      </c>
      <c r="L4" s="17">
        <f t="shared" si="0"/>
        <v>-1</v>
      </c>
      <c r="M4" s="12" t="str">
        <f t="shared" ref="M4:M5" si="3">IF(I4="Good","U",IF(I4="Bad","H",IF(I4="Ambiguous","A","")))</f>
        <v/>
      </c>
    </row>
    <row r="5" spans="1:13" x14ac:dyDescent="0.25">
      <c r="A5" t="str">
        <f>Main!A7</f>
        <v>S03</v>
      </c>
      <c r="B5" t="str">
        <f>Main!B7</f>
        <v>Segment 3</v>
      </c>
      <c r="C5" s="10">
        <f>'Q1'!D7/'Q1'!D$21</f>
        <v>2.2058823529411766E-2</v>
      </c>
      <c r="D5" s="10">
        <f>-'Q1'!E7/'Q1'!E$21</f>
        <v>-0.125</v>
      </c>
      <c r="E5">
        <f>IF(RANK(C5,$C$3:$C$18,0)&lt;=16,RANK(C5,$C$3:$C$18,0),100)</f>
        <v>14</v>
      </c>
      <c r="F5" s="21" t="str">
        <f>IF(C5&gt;=Main!$C$27,IF(D5=0,Main!$A$27,IF(-C5/D5&gt;=Main!$C$28,Main!$A$27,"")),"")</f>
        <v/>
      </c>
      <c r="G5" s="21" t="str">
        <f>IF(-D5&gt;=Main!$C$29,IF(C5=0,Main!$A$29,IF(-D5/C5&gt;=Main!$C$30,Main!$A$29,"")),"")</f>
        <v>Bad</v>
      </c>
      <c r="H5" s="27" t="str">
        <f>IF(AND((C5-D5)&gt;=Main!$C$31,F5="",G5=""),Main!$A$31,"")</f>
        <v/>
      </c>
      <c r="I5" s="21" t="str">
        <f t="shared" si="1"/>
        <v>Bad</v>
      </c>
      <c r="J5" s="17">
        <f t="shared" si="2"/>
        <v>-1</v>
      </c>
      <c r="K5" s="17">
        <f t="shared" ref="K5:K18" si="4">IF(G5&lt;&gt;"",1,-1)</f>
        <v>1</v>
      </c>
      <c r="L5" s="17">
        <f t="shared" ref="L5:L18" si="5">IF(H5&lt;&gt;"",1,-1)</f>
        <v>-1</v>
      </c>
      <c r="M5" s="12" t="str">
        <f t="shared" si="3"/>
        <v>H</v>
      </c>
    </row>
    <row r="6" spans="1:13" x14ac:dyDescent="0.25">
      <c r="A6" t="str">
        <f>Main!A8</f>
        <v>S04</v>
      </c>
      <c r="B6" t="str">
        <f>Main!B8</f>
        <v>Segment 4</v>
      </c>
      <c r="C6" s="10">
        <f>'Q1'!D8/'Q1'!D$21</f>
        <v>2.9411764705882353E-2</v>
      </c>
      <c r="D6" s="10">
        <f>-'Q1'!E8/'Q1'!E$21</f>
        <v>0</v>
      </c>
      <c r="E6">
        <f>IF(RANK(C6,$C$3:$C$18,0)&lt;=16,RANK(C6,$C$3:$C$18,0),100)</f>
        <v>13</v>
      </c>
      <c r="F6" s="21" t="str">
        <f>IF(C6&gt;=Main!$C$27,IF(D6=0,Main!$A$27,IF(-C6/D6&gt;=Main!$C$28,Main!$A$27,"")),"")</f>
        <v/>
      </c>
      <c r="G6" s="21" t="str">
        <f>IF(-D6&gt;=Main!$C$29,IF(C6=0,Main!$A$29,IF(-D6/C6&gt;=Main!$C$30,Main!$A$29,"")),"")</f>
        <v/>
      </c>
      <c r="H6" s="27" t="str">
        <f>IF(AND((C6-D6)&gt;=Main!$C$31,F6="",G6=""),Main!$A$31,"")</f>
        <v/>
      </c>
      <c r="I6" s="21" t="str">
        <f t="shared" ref="I6:I18" si="6">IF(F6&lt;&gt;"",F6,IF(G6&lt;&gt;"",G6,IF(H6&lt;&gt;"",H6,"")))</f>
        <v/>
      </c>
      <c r="J6" s="17">
        <f t="shared" ref="J6:J18" si="7">IF(F6&lt;&gt;"",1,-1)</f>
        <v>-1</v>
      </c>
      <c r="K6" s="17">
        <f t="shared" si="4"/>
        <v>-1</v>
      </c>
      <c r="L6" s="17">
        <f t="shared" si="5"/>
        <v>-1</v>
      </c>
      <c r="M6" s="12" t="str">
        <f t="shared" ref="M6:M18" si="8">IF(I6="Good","U",IF(I6="Bad","H",IF(I6="Ambiguous","A","")))</f>
        <v/>
      </c>
    </row>
    <row r="7" spans="1:13" x14ac:dyDescent="0.25">
      <c r="A7" t="str">
        <f>Main!A9</f>
        <v>S05</v>
      </c>
      <c r="B7" t="str">
        <f>Main!B9</f>
        <v>Segment 5</v>
      </c>
      <c r="C7" s="10">
        <f>'Q1'!D9/'Q1'!D$21</f>
        <v>3.6764705882352942E-2</v>
      </c>
      <c r="D7" s="10">
        <f>-'Q1'!E9/'Q1'!E$21</f>
        <v>-0.125</v>
      </c>
      <c r="E7">
        <f>IF(RANK(C7,$C$3:$C$18,0)&lt;=16,RANK(C7,$C$3:$C$18,0),100)</f>
        <v>12</v>
      </c>
      <c r="F7" s="21" t="str">
        <f>IF(C7&gt;=Main!$C$27,IF(D7=0,Main!$A$27,IF(-C7/D7&gt;=Main!$C$28,Main!$A$27,"")),"")</f>
        <v/>
      </c>
      <c r="G7" s="21" t="str">
        <f>IF(-D7&gt;=Main!$C$29,IF(C7=0,Main!$A$29,IF(-D7/C7&gt;=Main!$C$30,Main!$A$29,"")),"")</f>
        <v>Bad</v>
      </c>
      <c r="H7" s="27" t="str">
        <f>IF(AND((C7-D7)&gt;=Main!$C$31,F7="",G7=""),Main!$A$31,"")</f>
        <v/>
      </c>
      <c r="I7" s="21" t="str">
        <f t="shared" si="6"/>
        <v>Bad</v>
      </c>
      <c r="J7" s="17">
        <f t="shared" si="7"/>
        <v>-1</v>
      </c>
      <c r="K7" s="17">
        <f t="shared" si="4"/>
        <v>1</v>
      </c>
      <c r="L7" s="17">
        <f t="shared" si="5"/>
        <v>-1</v>
      </c>
      <c r="M7" s="12" t="str">
        <f t="shared" si="8"/>
        <v>H</v>
      </c>
    </row>
    <row r="8" spans="1:13" x14ac:dyDescent="0.25">
      <c r="A8" t="str">
        <f>Main!A10</f>
        <v>S06</v>
      </c>
      <c r="B8" t="str">
        <f>Main!B10</f>
        <v>Segment 6</v>
      </c>
      <c r="C8" s="10">
        <f>'Q1'!D10/'Q1'!D$21</f>
        <v>4.4117647058823532E-2</v>
      </c>
      <c r="D8" s="10">
        <f>-'Q1'!E10/'Q1'!E$21</f>
        <v>0</v>
      </c>
      <c r="E8">
        <f>IF(RANK(C8,$C$3:$C$18,0)&lt;=16,RANK(C8,$C$3:$C$18,0),100)</f>
        <v>11</v>
      </c>
      <c r="F8" s="21" t="str">
        <f>IF(C8&gt;=Main!$C$27,IF(D8=0,Main!$A$27,IF(-C8/D8&gt;=Main!$C$28,Main!$A$27,"")),"")</f>
        <v/>
      </c>
      <c r="G8" s="21" t="str">
        <f>IF(-D8&gt;=Main!$C$29,IF(C8=0,Main!$A$29,IF(-D8/C8&gt;=Main!$C$30,Main!$A$29,"")),"")</f>
        <v/>
      </c>
      <c r="H8" s="27" t="str">
        <f>IF(AND((C8-D8)&gt;=Main!$C$31,F8="",G8=""),Main!$A$31,"")</f>
        <v/>
      </c>
      <c r="I8" s="21" t="str">
        <f t="shared" si="6"/>
        <v/>
      </c>
      <c r="J8" s="17">
        <f t="shared" si="7"/>
        <v>-1</v>
      </c>
      <c r="K8" s="17">
        <f t="shared" si="4"/>
        <v>-1</v>
      </c>
      <c r="L8" s="17">
        <f t="shared" si="5"/>
        <v>-1</v>
      </c>
      <c r="M8" s="12" t="str">
        <f t="shared" si="8"/>
        <v/>
      </c>
    </row>
    <row r="9" spans="1:13" x14ac:dyDescent="0.25">
      <c r="A9" t="str">
        <f>Main!A11</f>
        <v>S07</v>
      </c>
      <c r="B9" t="str">
        <f>Main!B11</f>
        <v>Segment 7</v>
      </c>
      <c r="C9" s="10">
        <f>'Q1'!D11/'Q1'!D$21</f>
        <v>5.1470588235294115E-2</v>
      </c>
      <c r="D9" s="10">
        <f>-'Q1'!E11/'Q1'!E$21</f>
        <v>-0.125</v>
      </c>
      <c r="E9">
        <f>IF(RANK(C9,$C$3:$C$18,0)&lt;=16,RANK(C9,$C$3:$C$18,0),100)</f>
        <v>10</v>
      </c>
      <c r="F9" s="21" t="str">
        <f>IF(C9&gt;=Main!$C$27,IF(D9=0,Main!$A$27,IF(-C9/D9&gt;=Main!$C$28,Main!$A$27,"")),"")</f>
        <v/>
      </c>
      <c r="G9" s="21" t="str">
        <f>IF(-D9&gt;=Main!$C$29,IF(C9=0,Main!$A$29,IF(-D9/C9&gt;=Main!$C$30,Main!$A$29,"")),"")</f>
        <v/>
      </c>
      <c r="H9" s="27" t="str">
        <f>IF(AND((C9-D9)&gt;=Main!$C$31,F9="",G9=""),Main!$A$31,"")</f>
        <v>Ambiguous</v>
      </c>
      <c r="I9" s="21" t="str">
        <f t="shared" si="6"/>
        <v>Ambiguous</v>
      </c>
      <c r="J9" s="17">
        <f t="shared" si="7"/>
        <v>-1</v>
      </c>
      <c r="K9" s="17">
        <f t="shared" si="4"/>
        <v>-1</v>
      </c>
      <c r="L9" s="17">
        <f t="shared" si="5"/>
        <v>1</v>
      </c>
      <c r="M9" s="12" t="str">
        <f t="shared" si="8"/>
        <v>A</v>
      </c>
    </row>
    <row r="10" spans="1:13" x14ac:dyDescent="0.25">
      <c r="A10" t="str">
        <f>Main!A12</f>
        <v>S08</v>
      </c>
      <c r="B10" t="str">
        <f>Main!B12</f>
        <v>Segment 8</v>
      </c>
      <c r="C10" s="10">
        <f>'Q1'!D12/'Q1'!D$21</f>
        <v>5.8823529411764705E-2</v>
      </c>
      <c r="D10" s="10">
        <f>-'Q1'!E12/'Q1'!E$21</f>
        <v>0</v>
      </c>
      <c r="E10">
        <f>IF(RANK(C10,$C$3:$C$18,0)&lt;=16,RANK(C10,$C$3:$C$18,0),100)</f>
        <v>9</v>
      </c>
      <c r="F10" s="21" t="str">
        <f>IF(C10&gt;=Main!$C$27,IF(D10=0,Main!$A$27,IF(-C10/D10&gt;=Main!$C$28,Main!$A$27,"")),"")</f>
        <v/>
      </c>
      <c r="G10" s="21" t="str">
        <f>IF(-D10&gt;=Main!$C$29,IF(C10=0,Main!$A$29,IF(-D10/C10&gt;=Main!$C$30,Main!$A$29,"")),"")</f>
        <v/>
      </c>
      <c r="H10" s="27" t="str">
        <f>IF(AND((C10-D10)&gt;=Main!$C$31,F10="",G10=""),Main!$A$31,"")</f>
        <v/>
      </c>
      <c r="I10" s="21" t="str">
        <f t="shared" si="6"/>
        <v/>
      </c>
      <c r="J10" s="17">
        <f t="shared" si="7"/>
        <v>-1</v>
      </c>
      <c r="K10" s="17">
        <f t="shared" si="4"/>
        <v>-1</v>
      </c>
      <c r="L10" s="17">
        <f t="shared" si="5"/>
        <v>-1</v>
      </c>
      <c r="M10" s="12" t="str">
        <f t="shared" si="8"/>
        <v/>
      </c>
    </row>
    <row r="11" spans="1:13" x14ac:dyDescent="0.25">
      <c r="A11" t="str">
        <f>Main!A13</f>
        <v>S09</v>
      </c>
      <c r="B11" t="str">
        <f>Main!B13</f>
        <v>Segment 9</v>
      </c>
      <c r="C11" s="10">
        <f>'Q1'!D13/'Q1'!D$21</f>
        <v>6.6176470588235295E-2</v>
      </c>
      <c r="D11" s="10">
        <f>-'Q1'!E13/'Q1'!E$21</f>
        <v>-0.125</v>
      </c>
      <c r="E11">
        <f>IF(RANK(C11,$C$3:$C$18,0)&lt;=16,RANK(C11,$C$3:$C$18,0),100)</f>
        <v>8</v>
      </c>
      <c r="F11" s="21" t="str">
        <f>IF(C11&gt;=Main!$C$27,IF(D11=0,Main!$A$27,IF(-C11/D11&gt;=Main!$C$28,Main!$A$27,"")),"")</f>
        <v/>
      </c>
      <c r="G11" s="21" t="str">
        <f>IF(-D11&gt;=Main!$C$29,IF(C11=0,Main!$A$29,IF(-D11/C11&gt;=Main!$C$30,Main!$A$29,"")),"")</f>
        <v/>
      </c>
      <c r="H11" s="27" t="str">
        <f>IF(AND((C11-D11)&gt;=Main!$C$31,F11="",G11=""),Main!$A$31,"")</f>
        <v>Ambiguous</v>
      </c>
      <c r="I11" s="21" t="str">
        <f t="shared" si="6"/>
        <v>Ambiguous</v>
      </c>
      <c r="J11" s="17">
        <f t="shared" si="7"/>
        <v>-1</v>
      </c>
      <c r="K11" s="17">
        <f t="shared" si="4"/>
        <v>-1</v>
      </c>
      <c r="L11" s="17">
        <f t="shared" si="5"/>
        <v>1</v>
      </c>
      <c r="M11" s="12" t="str">
        <f t="shared" si="8"/>
        <v>A</v>
      </c>
    </row>
    <row r="12" spans="1:13" x14ac:dyDescent="0.25">
      <c r="A12" t="str">
        <f>Main!A14</f>
        <v>S10</v>
      </c>
      <c r="B12" t="str">
        <f>Main!B14</f>
        <v>Segment 10</v>
      </c>
      <c r="C12" s="10">
        <f>'Q1'!D14/'Q1'!D$21</f>
        <v>7.3529411764705885E-2</v>
      </c>
      <c r="D12" s="10">
        <f>-'Q1'!E14/'Q1'!E$21</f>
        <v>0</v>
      </c>
      <c r="E12">
        <f>IF(RANK(C12,$C$3:$C$18,0)&lt;=16,RANK(C12,$C$3:$C$18,0),100)</f>
        <v>7</v>
      </c>
      <c r="F12" s="21" t="str">
        <f>IF(C12&gt;=Main!$C$27,IF(D12=0,Main!$A$27,IF(-C12/D12&gt;=Main!$C$28,Main!$A$27,"")),"")</f>
        <v/>
      </c>
      <c r="G12" s="21" t="str">
        <f>IF(-D12&gt;=Main!$C$29,IF(C12=0,Main!$A$29,IF(-D12/C12&gt;=Main!$C$30,Main!$A$29,"")),"")</f>
        <v/>
      </c>
      <c r="H12" s="27" t="str">
        <f>IF(AND((C12-D12)&gt;=Main!$C$31,F12="",G12=""),Main!$A$31,"")</f>
        <v/>
      </c>
      <c r="I12" s="21" t="str">
        <f t="shared" si="6"/>
        <v/>
      </c>
      <c r="J12" s="17">
        <f t="shared" si="7"/>
        <v>-1</v>
      </c>
      <c r="K12" s="17">
        <f t="shared" si="4"/>
        <v>-1</v>
      </c>
      <c r="L12" s="17">
        <f t="shared" si="5"/>
        <v>-1</v>
      </c>
      <c r="M12" s="12" t="str">
        <f t="shared" si="8"/>
        <v/>
      </c>
    </row>
    <row r="13" spans="1:13" x14ac:dyDescent="0.25">
      <c r="A13" t="str">
        <f>Main!A15</f>
        <v>S11</v>
      </c>
      <c r="B13" t="str">
        <f>Main!B15</f>
        <v>Segment 11</v>
      </c>
      <c r="C13" s="10">
        <f>'Q1'!D15/'Q1'!D$21</f>
        <v>8.0882352941176475E-2</v>
      </c>
      <c r="D13" s="10">
        <f>-'Q1'!E15/'Q1'!E$21</f>
        <v>-0.125</v>
      </c>
      <c r="E13">
        <f>IF(RANK(C13,$C$3:$C$18,0)&lt;=16,RANK(C13,$C$3:$C$18,0),100)</f>
        <v>6</v>
      </c>
      <c r="F13" s="21" t="str">
        <f>IF(C13&gt;=Main!$C$27,IF(D13=0,Main!$A$27,IF(-C13/D13&gt;=Main!$C$28,Main!$A$27,"")),"")</f>
        <v/>
      </c>
      <c r="G13" s="21" t="str">
        <f>IF(-D13&gt;=Main!$C$29,IF(C13=0,Main!$A$29,IF(-D13/C13&gt;=Main!$C$30,Main!$A$29,"")),"")</f>
        <v/>
      </c>
      <c r="H13" s="27" t="str">
        <f>IF(AND((C13-D13)&gt;=Main!$C$31,F13="",G13=""),Main!$A$31,"")</f>
        <v>Ambiguous</v>
      </c>
      <c r="I13" s="21" t="str">
        <f t="shared" si="6"/>
        <v>Ambiguous</v>
      </c>
      <c r="J13" s="17">
        <f t="shared" si="7"/>
        <v>-1</v>
      </c>
      <c r="K13" s="17">
        <f t="shared" si="4"/>
        <v>-1</v>
      </c>
      <c r="L13" s="17">
        <f t="shared" si="5"/>
        <v>1</v>
      </c>
      <c r="M13" s="12" t="str">
        <f t="shared" si="8"/>
        <v>A</v>
      </c>
    </row>
    <row r="14" spans="1:13" x14ac:dyDescent="0.25">
      <c r="A14" t="str">
        <f>Main!A16</f>
        <v>S12</v>
      </c>
      <c r="B14" t="str">
        <f>Main!B16</f>
        <v>Segment 12</v>
      </c>
      <c r="C14" s="10">
        <f>'Q1'!D16/'Q1'!D$21</f>
        <v>8.8235294117647065E-2</v>
      </c>
      <c r="D14" s="10">
        <f>-'Q1'!E16/'Q1'!E$21</f>
        <v>0</v>
      </c>
      <c r="E14">
        <f>IF(RANK(C14,$C$3:$C$18,0)&lt;=16,RANK(C14,$C$3:$C$18,0),100)</f>
        <v>5</v>
      </c>
      <c r="F14" s="21" t="str">
        <f>IF(C14&gt;=Main!$C$27,IF(D14=0,Main!$A$27,IF(-C14/D14&gt;=Main!$C$28,Main!$A$27,"")),"")</f>
        <v>Good</v>
      </c>
      <c r="G14" s="21" t="str">
        <f>IF(-D14&gt;=Main!$C$29,IF(C14=0,Main!$A$29,IF(-D14/C14&gt;=Main!$C$30,Main!$A$29,"")),"")</f>
        <v/>
      </c>
      <c r="H14" s="27" t="str">
        <f>IF(AND((C14-D14)&gt;=Main!$C$31,F14="",G14=""),Main!$A$31,"")</f>
        <v/>
      </c>
      <c r="I14" s="21" t="str">
        <f t="shared" si="6"/>
        <v>Good</v>
      </c>
      <c r="J14" s="17">
        <f t="shared" si="7"/>
        <v>1</v>
      </c>
      <c r="K14" s="17">
        <f t="shared" si="4"/>
        <v>-1</v>
      </c>
      <c r="L14" s="17">
        <f t="shared" si="5"/>
        <v>-1</v>
      </c>
      <c r="M14" s="12" t="str">
        <f t="shared" si="8"/>
        <v>U</v>
      </c>
    </row>
    <row r="15" spans="1:13" x14ac:dyDescent="0.25">
      <c r="A15" t="str">
        <f>Main!A17</f>
        <v>S13</v>
      </c>
      <c r="B15" t="str">
        <f>Main!B17</f>
        <v>Segment 13</v>
      </c>
      <c r="C15" s="10">
        <f>'Q1'!D17/'Q1'!D$21</f>
        <v>9.5588235294117641E-2</v>
      </c>
      <c r="D15" s="10">
        <f>-'Q1'!E17/'Q1'!E$21</f>
        <v>-0.125</v>
      </c>
      <c r="E15">
        <f>IF(RANK(C15,$C$3:$C$18,0)&lt;=16,RANK(C15,$C$3:$C$18,0),100)</f>
        <v>4</v>
      </c>
      <c r="F15" s="21" t="str">
        <f>IF(C15&gt;=Main!$C$27,IF(D15=0,Main!$A$27,IF(-C15/D15&gt;=Main!$C$28,Main!$A$27,"")),"")</f>
        <v/>
      </c>
      <c r="G15" s="21" t="str">
        <f>IF(-D15&gt;=Main!$C$29,IF(C15=0,Main!$A$29,IF(-D15/C15&gt;=Main!$C$30,Main!$A$29,"")),"")</f>
        <v/>
      </c>
      <c r="H15" s="27" t="str">
        <f>IF(AND((C15-D15)&gt;=Main!$C$31,F15="",G15=""),Main!$A$31,"")</f>
        <v>Ambiguous</v>
      </c>
      <c r="I15" s="21" t="str">
        <f t="shared" si="6"/>
        <v>Ambiguous</v>
      </c>
      <c r="J15" s="17">
        <f t="shared" si="7"/>
        <v>-1</v>
      </c>
      <c r="K15" s="17">
        <f t="shared" si="4"/>
        <v>-1</v>
      </c>
      <c r="L15" s="17">
        <f t="shared" si="5"/>
        <v>1</v>
      </c>
      <c r="M15" s="12" t="str">
        <f t="shared" si="8"/>
        <v>A</v>
      </c>
    </row>
    <row r="16" spans="1:13" x14ac:dyDescent="0.25">
      <c r="A16" t="str">
        <f>Main!A18</f>
        <v>S14</v>
      </c>
      <c r="B16" t="str">
        <f>Main!B18</f>
        <v>Segment 14</v>
      </c>
      <c r="C16" s="10">
        <f>'Q1'!D18/'Q1'!D$21</f>
        <v>0.10294117647058823</v>
      </c>
      <c r="D16" s="10">
        <f>-'Q1'!E18/'Q1'!E$21</f>
        <v>0</v>
      </c>
      <c r="E16">
        <f t="shared" ref="E16:E18" si="9">IF(RANK(C16,$C$3:$C$18,0)&lt;=16,RANK(C16,$C$3:$C$18,0),100)</f>
        <v>3</v>
      </c>
      <c r="F16" s="21" t="str">
        <f>IF(C16&gt;=Main!$C$27,IF(D16=0,Main!$A$27,IF(-C16/D16&gt;=Main!$C$28,Main!$A$27,"")),"")</f>
        <v>Good</v>
      </c>
      <c r="G16" s="21" t="str">
        <f>IF(-D16&gt;=Main!$C$29,IF(C16=0,Main!$A$29,IF(-D16/C16&gt;=Main!$C$30,Main!$A$29,"")),"")</f>
        <v/>
      </c>
      <c r="H16" s="27" t="str">
        <f>IF(AND((C16-D16)&gt;=Main!$C$31,F16="",G16=""),Main!$A$31,"")</f>
        <v/>
      </c>
      <c r="I16" s="21" t="str">
        <f t="shared" si="6"/>
        <v>Good</v>
      </c>
      <c r="J16" s="17">
        <f t="shared" si="7"/>
        <v>1</v>
      </c>
      <c r="K16" s="17">
        <f t="shared" si="4"/>
        <v>-1</v>
      </c>
      <c r="L16" s="17">
        <f t="shared" si="5"/>
        <v>-1</v>
      </c>
      <c r="M16" s="12" t="str">
        <f t="shared" si="8"/>
        <v>U</v>
      </c>
    </row>
    <row r="17" spans="1:13" x14ac:dyDescent="0.25">
      <c r="A17" t="str">
        <f>Main!A19</f>
        <v>S15</v>
      </c>
      <c r="B17" t="str">
        <f>Main!B19</f>
        <v>Segment 15</v>
      </c>
      <c r="C17" s="10">
        <f>'Q1'!D19/'Q1'!D$21</f>
        <v>0.11029411764705882</v>
      </c>
      <c r="D17" s="10">
        <f>-'Q1'!E19/'Q1'!E$21</f>
        <v>-0.125</v>
      </c>
      <c r="E17">
        <f t="shared" si="9"/>
        <v>2</v>
      </c>
      <c r="F17" s="21" t="str">
        <f>IF(C17&gt;=Main!$C$27,IF(D17=0,Main!$A$27,IF(-C17/D17&gt;=Main!$C$28,Main!$A$27,"")),"")</f>
        <v/>
      </c>
      <c r="G17" s="21" t="str">
        <f>IF(-D17&gt;=Main!$C$29,IF(C17=0,Main!$A$29,IF(-D17/C17&gt;=Main!$C$30,Main!$A$29,"")),"")</f>
        <v/>
      </c>
      <c r="H17" s="27" t="str">
        <f>IF(AND((C17-D17)&gt;=Main!$C$31,F17="",G17=""),Main!$A$31,"")</f>
        <v>Ambiguous</v>
      </c>
      <c r="I17" s="21" t="str">
        <f t="shared" si="6"/>
        <v>Ambiguous</v>
      </c>
      <c r="J17" s="17">
        <f t="shared" si="7"/>
        <v>-1</v>
      </c>
      <c r="K17" s="17">
        <f t="shared" si="4"/>
        <v>-1</v>
      </c>
      <c r="L17" s="17">
        <f t="shared" si="5"/>
        <v>1</v>
      </c>
      <c r="M17" s="12" t="str">
        <f t="shared" si="8"/>
        <v>A</v>
      </c>
    </row>
    <row r="18" spans="1:13" x14ac:dyDescent="0.25">
      <c r="A18" t="str">
        <f>Main!A20</f>
        <v>S16</v>
      </c>
      <c r="B18" t="str">
        <f>Main!B20</f>
        <v>Segment 16</v>
      </c>
      <c r="C18" s="10">
        <f>'Q1'!D20/'Q1'!D$21</f>
        <v>0.11764705882352941</v>
      </c>
      <c r="D18" s="10">
        <f>-'Q1'!E20/'Q1'!E$21</f>
        <v>0</v>
      </c>
      <c r="E18">
        <f t="shared" si="9"/>
        <v>1</v>
      </c>
      <c r="F18" s="21" t="str">
        <f>IF(C18&gt;=Main!$C$27,IF(D18=0,Main!$A$27,IF(-C18/D18&gt;=Main!$C$28,Main!$A$27,"")),"")</f>
        <v>Good</v>
      </c>
      <c r="G18" s="21" t="str">
        <f>IF(-D18&gt;=Main!$C$29,IF(C18=0,Main!$A$29,IF(-D18/C18&gt;=Main!$C$30,Main!$A$29,"")),"")</f>
        <v/>
      </c>
      <c r="H18" s="27" t="str">
        <f>IF(AND((C18-D18)&gt;=Main!$C$31,F18="",G18=""),Main!$A$31,"")</f>
        <v/>
      </c>
      <c r="I18" s="21" t="str">
        <f t="shared" si="6"/>
        <v>Good</v>
      </c>
      <c r="J18" s="17">
        <f t="shared" si="7"/>
        <v>1</v>
      </c>
      <c r="K18" s="17">
        <f t="shared" si="4"/>
        <v>-1</v>
      </c>
      <c r="L18" s="17">
        <f t="shared" si="5"/>
        <v>-1</v>
      </c>
      <c r="M18" s="12" t="str">
        <f t="shared" si="8"/>
        <v>U</v>
      </c>
    </row>
  </sheetData>
  <sheetProtection password="C70C" sheet="1" objects="1" scenarios="1"/>
  <mergeCells count="1">
    <mergeCell ref="F1:I1"/>
  </mergeCells>
  <conditionalFormatting sqref="J3:L18">
    <cfRule type="expression" dxfId="19" priority="1">
      <formula>J3&lt;&gt;1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825FA10-CABD-471A-9243-C0922D3B0DC9}">
            <xm:f>F3=Main!$A$31</xm:f>
            <x14:dxf>
              <fill>
                <patternFill>
                  <bgColor rgb="FFFFFF66"/>
                </patternFill>
              </fill>
            </x14:dxf>
          </x14:cfRule>
          <x14:cfRule type="expression" priority="3" id="{3FF15B42-ED7B-4A96-AF90-63288E01148A}">
            <xm:f>F3=Main!$A$29</xm:f>
            <x14:dxf>
              <fill>
                <patternFill>
                  <bgColor theme="5" tint="0.39994506668294322"/>
                </patternFill>
              </fill>
            </x14:dxf>
          </x14:cfRule>
          <x14:cfRule type="expression" priority="4" id="{6F12B9F6-8208-45BE-9CEE-4420711BDF61}">
            <xm:f>F3=Main!$A$27</xm:f>
            <x14:dxf>
              <fill>
                <patternFill>
                  <bgColor rgb="FF92D050"/>
                </patternFill>
              </fill>
            </x14:dxf>
          </x14:cfRule>
          <xm:sqref>F3:I18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18"/>
  <sheetViews>
    <sheetView topLeftCell="A7" zoomScale="85" zoomScaleNormal="85" workbookViewId="0">
      <selection activeCell="C3" sqref="C3:D18"/>
    </sheetView>
  </sheetViews>
  <sheetFormatPr defaultRowHeight="15" x14ac:dyDescent="0.25"/>
  <cols>
    <col min="1" max="1" width="4" bestFit="1" customWidth="1"/>
    <col min="2" max="2" width="35.42578125" customWidth="1"/>
    <col min="6" max="6" width="7.7109375" bestFit="1" customWidth="1"/>
    <col min="7" max="7" width="4.28515625" bestFit="1" customWidth="1"/>
    <col min="8" max="8" width="11" bestFit="1" customWidth="1"/>
    <col min="9" max="9" width="11" customWidth="1"/>
    <col min="10" max="12" width="4.42578125" customWidth="1"/>
  </cols>
  <sheetData>
    <row r="1" spans="1:13" x14ac:dyDescent="0.25">
      <c r="C1" s="12" t="s">
        <v>14</v>
      </c>
      <c r="D1" s="13" t="s">
        <v>15</v>
      </c>
      <c r="E1" s="12" t="s">
        <v>16</v>
      </c>
      <c r="F1" s="143" t="s">
        <v>18</v>
      </c>
      <c r="G1" s="143"/>
      <c r="H1" s="143"/>
      <c r="I1" s="143"/>
      <c r="J1" s="11" t="s">
        <v>23</v>
      </c>
      <c r="K1" s="11"/>
      <c r="L1" s="11"/>
    </row>
    <row r="2" spans="1:13" x14ac:dyDescent="0.25">
      <c r="A2" s="22"/>
      <c r="B2" s="22"/>
      <c r="C2" s="23"/>
      <c r="D2" s="24"/>
      <c r="E2" s="23"/>
      <c r="F2" s="25" t="str">
        <f>Main!A27</f>
        <v>Good</v>
      </c>
      <c r="G2" s="25" t="str">
        <f>Main!A29</f>
        <v>Bad</v>
      </c>
      <c r="H2" s="26" t="str">
        <f>Main!A31</f>
        <v>Ambiguous</v>
      </c>
      <c r="I2" s="25" t="s">
        <v>33</v>
      </c>
      <c r="J2" s="23" t="s">
        <v>34</v>
      </c>
      <c r="K2" s="23" t="s">
        <v>35</v>
      </c>
      <c r="L2" s="23" t="s">
        <v>36</v>
      </c>
    </row>
    <row r="3" spans="1:13" x14ac:dyDescent="0.25">
      <c r="A3" t="str">
        <f>Main!A5</f>
        <v>S01</v>
      </c>
      <c r="B3" t="str">
        <f>Main!B5</f>
        <v>Segment 1</v>
      </c>
      <c r="C3" s="10">
        <f>'Q1'!H5/'Q1'!H$21</f>
        <v>0.11764705882352941</v>
      </c>
      <c r="D3" s="10">
        <f>-'Q1'!I5/'Q1'!I$21</f>
        <v>-9.0909090909090912E-2</v>
      </c>
      <c r="E3">
        <f>IF(RANK(C3,$C$3:$C$18,0)&lt;=16,RANK(C3,$C$3:$C$18,0),100)</f>
        <v>1</v>
      </c>
      <c r="F3" s="21" t="str">
        <f>IF(C3&gt;=Main!$C$27,IF(D3=0,Main!$A$27,IF(-C3/D3&gt;=Main!$C$28,Main!$A$27,"")),"")</f>
        <v/>
      </c>
      <c r="G3" s="21" t="str">
        <f>IF(-D3&gt;=Main!$C$29,IF(C3=0,Main!$A$29,IF(-D3/C3&gt;=Main!$C$30,Main!$A$29,"")),"")</f>
        <v/>
      </c>
      <c r="H3" s="27" t="str">
        <f>IF(AND((C3-D3)&gt;=Main!$C$31,F3="",G3=""),Main!$A$31,"")</f>
        <v>Ambiguous</v>
      </c>
      <c r="I3" s="21" t="str">
        <f>IF(F3&lt;&gt;"",F3,IF(G3&lt;&gt;"",G3,IF(H3&lt;&gt;"",H3,"")))</f>
        <v>Ambiguous</v>
      </c>
      <c r="J3" s="17">
        <f>IF(F3&lt;&gt;"",1,-1)</f>
        <v>-1</v>
      </c>
      <c r="K3" s="17">
        <f t="shared" ref="K3:K4" si="0">IF(G3&lt;&gt;"",1,-1)</f>
        <v>-1</v>
      </c>
      <c r="L3" s="17">
        <f t="shared" ref="L3:L4" si="1">IF(H3&lt;&gt;"",1,-1)</f>
        <v>1</v>
      </c>
      <c r="M3" s="12" t="str">
        <f>IF(I3="Good","U",IF(I3="Bad","H",IF(I3="Ambiguous","A","")))</f>
        <v>A</v>
      </c>
    </row>
    <row r="4" spans="1:13" x14ac:dyDescent="0.25">
      <c r="A4" t="str">
        <f>Main!A6</f>
        <v>S02</v>
      </c>
      <c r="B4" t="str">
        <f>Main!B6</f>
        <v>Segment 2</v>
      </c>
      <c r="C4" s="10">
        <f>'Q1'!H6/'Q1'!H$21</f>
        <v>8.8235294117647065E-2</v>
      </c>
      <c r="D4" s="10">
        <f>-'Q1'!I6/'Q1'!I$21</f>
        <v>-9.0909090909090912E-2</v>
      </c>
      <c r="E4">
        <f>IF(RANK(C4,$C$3:$C$18,0)&lt;=16,RANK(C4,$C$3:$C$18,0),100)</f>
        <v>5</v>
      </c>
      <c r="F4" s="21" t="str">
        <f>IF(C4&gt;=Main!$C$27,IF(D4=0,Main!$A$27,IF(-C4/D4&gt;=Main!$C$28,Main!$A$27,"")),"")</f>
        <v/>
      </c>
      <c r="G4" s="21" t="str">
        <f>IF(-D4&gt;=Main!$C$29,IF(C4=0,Main!$A$29,IF(-D4/C4&gt;=Main!$C$30,Main!$A$29,"")),"")</f>
        <v/>
      </c>
      <c r="H4" s="27" t="str">
        <f>IF(AND((C4-D4)&gt;=Main!$C$31,F4="",G4=""),Main!$A$31,"")</f>
        <v>Ambiguous</v>
      </c>
      <c r="I4" s="21" t="str">
        <f t="shared" ref="I4" si="2">IF(F4&lt;&gt;"",F4,IF(G4&lt;&gt;"",G4,IF(H4&lt;&gt;"",H4,"")))</f>
        <v>Ambiguous</v>
      </c>
      <c r="J4" s="17">
        <f t="shared" ref="J4" si="3">IF(F4&lt;&gt;"",1,-1)</f>
        <v>-1</v>
      </c>
      <c r="K4" s="17">
        <f t="shared" si="0"/>
        <v>-1</v>
      </c>
      <c r="L4" s="17">
        <f t="shared" si="1"/>
        <v>1</v>
      </c>
      <c r="M4" s="12" t="str">
        <f t="shared" ref="M4" si="4">IF(I4="Good","U",IF(I4="Bad","H",IF(I4="Ambiguous","A","")))</f>
        <v>A</v>
      </c>
    </row>
    <row r="5" spans="1:13" x14ac:dyDescent="0.25">
      <c r="A5" t="str">
        <f>Main!A7</f>
        <v>S03</v>
      </c>
      <c r="B5" t="str">
        <f>Main!B7</f>
        <v>Segment 3</v>
      </c>
      <c r="C5" s="10">
        <f>'Q1'!H7/'Q1'!H$21</f>
        <v>5.8823529411764705E-2</v>
      </c>
      <c r="D5" s="10">
        <f>-'Q1'!I7/'Q1'!I$21</f>
        <v>0</v>
      </c>
      <c r="E5">
        <f t="shared" ref="E5:E18" si="5">IF(RANK(C5,$C$3:$C$18,0)&lt;=16,RANK(C5,$C$3:$C$18,0),100)</f>
        <v>8</v>
      </c>
      <c r="F5" s="21" t="str">
        <f>IF(C5&gt;=Main!$C$27,IF(D5=0,Main!$A$27,IF(-C5/D5&gt;=Main!$C$28,Main!$A$27,"")),"")</f>
        <v/>
      </c>
      <c r="G5" s="21" t="str">
        <f>IF(-D5&gt;=Main!$C$29,IF(C5=0,Main!$A$29,IF(-D5/C5&gt;=Main!$C$30,Main!$A$29,"")),"")</f>
        <v/>
      </c>
      <c r="H5" s="27" t="str">
        <f>IF(AND((C5-D5)&gt;=Main!$C$31,F5="",G5=""),Main!$A$31,"")</f>
        <v/>
      </c>
      <c r="I5" s="21" t="str">
        <f t="shared" ref="I5:I18" si="6">IF(F5&lt;&gt;"",F5,IF(G5&lt;&gt;"",G5,IF(H5&lt;&gt;"",H5,"")))</f>
        <v/>
      </c>
      <c r="J5" s="17">
        <f t="shared" ref="J5:J18" si="7">IF(F5&lt;&gt;"",1,-1)</f>
        <v>-1</v>
      </c>
      <c r="K5" s="17">
        <f t="shared" ref="K5:K18" si="8">IF(G5&lt;&gt;"",1,-1)</f>
        <v>-1</v>
      </c>
      <c r="L5" s="17">
        <f t="shared" ref="L5:L18" si="9">IF(H5&lt;&gt;"",1,-1)</f>
        <v>-1</v>
      </c>
      <c r="M5" s="12" t="str">
        <f t="shared" ref="M5:M18" si="10">IF(I5="Good","U",IF(I5="Bad","H",IF(I5="Ambiguous","A","")))</f>
        <v/>
      </c>
    </row>
    <row r="6" spans="1:13" x14ac:dyDescent="0.25">
      <c r="A6" t="str">
        <f>Main!A8</f>
        <v>S04</v>
      </c>
      <c r="B6" t="str">
        <f>Main!B8</f>
        <v>Segment 4</v>
      </c>
      <c r="C6" s="10">
        <f>'Q1'!H8/'Q1'!H$21</f>
        <v>2.9411764705882353E-2</v>
      </c>
      <c r="D6" s="10">
        <f>-'Q1'!I8/'Q1'!I$21</f>
        <v>-9.0909090909090912E-2</v>
      </c>
      <c r="E6">
        <f t="shared" si="5"/>
        <v>11</v>
      </c>
      <c r="F6" s="21" t="str">
        <f>IF(C6&gt;=Main!$C$27,IF(D6=0,Main!$A$27,IF(-C6/D6&gt;=Main!$C$28,Main!$A$27,"")),"")</f>
        <v/>
      </c>
      <c r="G6" s="21" t="str">
        <f>IF(-D6&gt;=Main!$C$29,IF(C6=0,Main!$A$29,IF(-D6/C6&gt;=Main!$C$30,Main!$A$29,"")),"")</f>
        <v>Bad</v>
      </c>
      <c r="H6" s="27" t="str">
        <f>IF(AND((C6-D6)&gt;=Main!$C$31,F6="",G6=""),Main!$A$31,"")</f>
        <v/>
      </c>
      <c r="I6" s="21" t="str">
        <f t="shared" si="6"/>
        <v>Bad</v>
      </c>
      <c r="J6" s="17">
        <f t="shared" si="7"/>
        <v>-1</v>
      </c>
      <c r="K6" s="17">
        <f t="shared" si="8"/>
        <v>1</v>
      </c>
      <c r="L6" s="17">
        <f t="shared" si="9"/>
        <v>-1</v>
      </c>
      <c r="M6" s="12" t="str">
        <f t="shared" si="10"/>
        <v>H</v>
      </c>
    </row>
    <row r="7" spans="1:13" x14ac:dyDescent="0.25">
      <c r="A7" t="str">
        <f>Main!A9</f>
        <v>S05</v>
      </c>
      <c r="B7" t="str">
        <f>Main!B9</f>
        <v>Segment 5</v>
      </c>
      <c r="C7" s="10">
        <f>'Q1'!H9/'Q1'!H$21</f>
        <v>0</v>
      </c>
      <c r="D7" s="10">
        <f>-'Q1'!I9/'Q1'!I$21</f>
        <v>-9.0909090909090912E-2</v>
      </c>
      <c r="E7">
        <f t="shared" si="5"/>
        <v>14</v>
      </c>
      <c r="F7" s="21" t="str">
        <f>IF(C7&gt;=Main!$C$27,IF(D7=0,Main!$A$27,IF(-C7/D7&gt;=Main!$C$28,Main!$A$27,"")),"")</f>
        <v/>
      </c>
      <c r="G7" s="21" t="str">
        <f>IF(-D7&gt;=Main!$C$29,IF(C7=0,Main!$A$29,IF(-D7/C7&gt;=Main!$C$30,Main!$A$29,"")),"")</f>
        <v>Bad</v>
      </c>
      <c r="H7" s="27" t="str">
        <f>IF(AND((C7-D7)&gt;=Main!$C$31,F7="",G7=""),Main!$A$31,"")</f>
        <v/>
      </c>
      <c r="I7" s="21" t="str">
        <f t="shared" si="6"/>
        <v>Bad</v>
      </c>
      <c r="J7" s="17">
        <f t="shared" si="7"/>
        <v>-1</v>
      </c>
      <c r="K7" s="17">
        <f t="shared" si="8"/>
        <v>1</v>
      </c>
      <c r="L7" s="17">
        <f t="shared" si="9"/>
        <v>-1</v>
      </c>
      <c r="M7" s="12" t="str">
        <f t="shared" si="10"/>
        <v>H</v>
      </c>
    </row>
    <row r="8" spans="1:13" x14ac:dyDescent="0.25">
      <c r="A8" t="str">
        <f>Main!A10</f>
        <v>S06</v>
      </c>
      <c r="B8" t="str">
        <f>Main!B10</f>
        <v>Segment 6</v>
      </c>
      <c r="C8" s="10">
        <f>'Q1'!H10/'Q1'!H$21</f>
        <v>0.11764705882352941</v>
      </c>
      <c r="D8" s="10">
        <f>-'Q1'!I10/'Q1'!I$21</f>
        <v>0</v>
      </c>
      <c r="E8">
        <f t="shared" si="5"/>
        <v>1</v>
      </c>
      <c r="F8" s="21" t="str">
        <f>IF(C8&gt;=Main!$C$27,IF(D8=0,Main!$A$27,IF(-C8/D8&gt;=Main!$C$28,Main!$A$27,"")),"")</f>
        <v>Good</v>
      </c>
      <c r="G8" s="21" t="str">
        <f>IF(-D8&gt;=Main!$C$29,IF(C8=0,Main!$A$29,IF(-D8/C8&gt;=Main!$C$30,Main!$A$29,"")),"")</f>
        <v/>
      </c>
      <c r="H8" s="27" t="str">
        <f>IF(AND((C8-D8)&gt;=Main!$C$31,F8="",G8=""),Main!$A$31,"")</f>
        <v/>
      </c>
      <c r="I8" s="21" t="str">
        <f t="shared" si="6"/>
        <v>Good</v>
      </c>
      <c r="J8" s="17">
        <f t="shared" si="7"/>
        <v>1</v>
      </c>
      <c r="K8" s="17">
        <f t="shared" si="8"/>
        <v>-1</v>
      </c>
      <c r="L8" s="17">
        <f t="shared" si="9"/>
        <v>-1</v>
      </c>
      <c r="M8" s="12" t="str">
        <f t="shared" si="10"/>
        <v>U</v>
      </c>
    </row>
    <row r="9" spans="1:13" x14ac:dyDescent="0.25">
      <c r="A9" t="str">
        <f>Main!A11</f>
        <v>S07</v>
      </c>
      <c r="B9" t="str">
        <f>Main!B11</f>
        <v>Segment 7</v>
      </c>
      <c r="C9" s="10">
        <f>'Q1'!H11/'Q1'!H$21</f>
        <v>8.8235294117647065E-2</v>
      </c>
      <c r="D9" s="10">
        <f>-'Q1'!I11/'Q1'!I$21</f>
        <v>-9.0909090909090912E-2</v>
      </c>
      <c r="E9">
        <f t="shared" si="5"/>
        <v>5</v>
      </c>
      <c r="F9" s="21" t="str">
        <f>IF(C9&gt;=Main!$C$27,IF(D9=0,Main!$A$27,IF(-C9/D9&gt;=Main!$C$28,Main!$A$27,"")),"")</f>
        <v/>
      </c>
      <c r="G9" s="21" t="str">
        <f>IF(-D9&gt;=Main!$C$29,IF(C9=0,Main!$A$29,IF(-D9/C9&gt;=Main!$C$30,Main!$A$29,"")),"")</f>
        <v/>
      </c>
      <c r="H9" s="27" t="str">
        <f>IF(AND((C9-D9)&gt;=Main!$C$31,F9="",G9=""),Main!$A$31,"")</f>
        <v>Ambiguous</v>
      </c>
      <c r="I9" s="21" t="str">
        <f t="shared" si="6"/>
        <v>Ambiguous</v>
      </c>
      <c r="J9" s="17">
        <f t="shared" si="7"/>
        <v>-1</v>
      </c>
      <c r="K9" s="17">
        <f t="shared" si="8"/>
        <v>-1</v>
      </c>
      <c r="L9" s="17">
        <f t="shared" si="9"/>
        <v>1</v>
      </c>
      <c r="M9" s="12" t="str">
        <f t="shared" si="10"/>
        <v>A</v>
      </c>
    </row>
    <row r="10" spans="1:13" x14ac:dyDescent="0.25">
      <c r="A10" t="str">
        <f>Main!A12</f>
        <v>S08</v>
      </c>
      <c r="B10" t="str">
        <f>Main!B12</f>
        <v>Segment 8</v>
      </c>
      <c r="C10" s="10">
        <f>'Q1'!H12/'Q1'!H$21</f>
        <v>5.8823529411764705E-2</v>
      </c>
      <c r="D10" s="10">
        <f>-'Q1'!I12/'Q1'!I$21</f>
        <v>-9.0909090909090912E-2</v>
      </c>
      <c r="E10">
        <f t="shared" si="5"/>
        <v>8</v>
      </c>
      <c r="F10" s="21" t="str">
        <f>IF(C10&gt;=Main!$C$27,IF(D10=0,Main!$A$27,IF(-C10/D10&gt;=Main!$C$28,Main!$A$27,"")),"")</f>
        <v/>
      </c>
      <c r="G10" s="21" t="str">
        <f>IF(-D10&gt;=Main!$C$29,IF(C10=0,Main!$A$29,IF(-D10/C10&gt;=Main!$C$30,Main!$A$29,"")),"")</f>
        <v/>
      </c>
      <c r="H10" s="27" t="str">
        <f>IF(AND((C10-D10)&gt;=Main!$C$31,F10="",G10=""),Main!$A$31,"")</f>
        <v/>
      </c>
      <c r="I10" s="21" t="str">
        <f t="shared" si="6"/>
        <v/>
      </c>
      <c r="J10" s="17">
        <f t="shared" si="7"/>
        <v>-1</v>
      </c>
      <c r="K10" s="17">
        <f t="shared" si="8"/>
        <v>-1</v>
      </c>
      <c r="L10" s="17">
        <f t="shared" si="9"/>
        <v>-1</v>
      </c>
      <c r="M10" s="12" t="str">
        <f t="shared" si="10"/>
        <v/>
      </c>
    </row>
    <row r="11" spans="1:13" x14ac:dyDescent="0.25">
      <c r="A11" t="str">
        <f>Main!A13</f>
        <v>S09</v>
      </c>
      <c r="B11" t="str">
        <f>Main!B13</f>
        <v>Segment 9</v>
      </c>
      <c r="C11" s="10">
        <f>'Q1'!H13/'Q1'!H$21</f>
        <v>2.9411764705882353E-2</v>
      </c>
      <c r="D11" s="10">
        <f>-'Q1'!I13/'Q1'!I$21</f>
        <v>0</v>
      </c>
      <c r="E11">
        <f t="shared" si="5"/>
        <v>11</v>
      </c>
      <c r="F11" s="21" t="str">
        <f>IF(C11&gt;=Main!$C$27,IF(D11=0,Main!$A$27,IF(-C11/D11&gt;=Main!$C$28,Main!$A$27,"")),"")</f>
        <v/>
      </c>
      <c r="G11" s="21" t="str">
        <f>IF(-D11&gt;=Main!$C$29,IF(C11=0,Main!$A$29,IF(-D11/C11&gt;=Main!$C$30,Main!$A$29,"")),"")</f>
        <v/>
      </c>
      <c r="H11" s="27" t="str">
        <f>IF(AND((C11-D11)&gt;=Main!$C$31,F11="",G11=""),Main!$A$31,"")</f>
        <v/>
      </c>
      <c r="I11" s="21" t="str">
        <f t="shared" si="6"/>
        <v/>
      </c>
      <c r="J11" s="17">
        <f t="shared" si="7"/>
        <v>-1</v>
      </c>
      <c r="K11" s="17">
        <f t="shared" si="8"/>
        <v>-1</v>
      </c>
      <c r="L11" s="17">
        <f t="shared" si="9"/>
        <v>-1</v>
      </c>
      <c r="M11" s="12" t="str">
        <f t="shared" si="10"/>
        <v/>
      </c>
    </row>
    <row r="12" spans="1:13" x14ac:dyDescent="0.25">
      <c r="A12" t="str">
        <f>Main!A14</f>
        <v>S10</v>
      </c>
      <c r="B12" t="str">
        <f>Main!B14</f>
        <v>Segment 10</v>
      </c>
      <c r="C12" s="10">
        <f>'Q1'!H14/'Q1'!H$21</f>
        <v>0</v>
      </c>
      <c r="D12" s="10">
        <f>-'Q1'!I14/'Q1'!I$21</f>
        <v>-9.0909090909090912E-2</v>
      </c>
      <c r="E12">
        <f t="shared" si="5"/>
        <v>14</v>
      </c>
      <c r="F12" s="21" t="str">
        <f>IF(C12&gt;=Main!$C$27,IF(D12=0,Main!$A$27,IF(-C12/D12&gt;=Main!$C$28,Main!$A$27,"")),"")</f>
        <v/>
      </c>
      <c r="G12" s="21" t="str">
        <f>IF(-D12&gt;=Main!$C$29,IF(C12=0,Main!$A$29,IF(-D12/C12&gt;=Main!$C$30,Main!$A$29,"")),"")</f>
        <v>Bad</v>
      </c>
      <c r="H12" s="27" t="str">
        <f>IF(AND((C12-D12)&gt;=Main!$C$31,F12="",G12=""),Main!$A$31,"")</f>
        <v/>
      </c>
      <c r="I12" s="21" t="str">
        <f t="shared" si="6"/>
        <v>Bad</v>
      </c>
      <c r="J12" s="17">
        <f t="shared" si="7"/>
        <v>-1</v>
      </c>
      <c r="K12" s="17">
        <f t="shared" si="8"/>
        <v>1</v>
      </c>
      <c r="L12" s="17">
        <f t="shared" si="9"/>
        <v>-1</v>
      </c>
      <c r="M12" s="12" t="str">
        <f t="shared" si="10"/>
        <v>H</v>
      </c>
    </row>
    <row r="13" spans="1:13" x14ac:dyDescent="0.25">
      <c r="A13" t="str">
        <f>Main!A15</f>
        <v>S11</v>
      </c>
      <c r="B13" t="str">
        <f>Main!B15</f>
        <v>Segment 11</v>
      </c>
      <c r="C13" s="10">
        <f>'Q1'!H15/'Q1'!H$21</f>
        <v>0.11764705882352941</v>
      </c>
      <c r="D13" s="10">
        <f>-'Q1'!I15/'Q1'!I$21</f>
        <v>-9.0909090909090912E-2</v>
      </c>
      <c r="E13">
        <f t="shared" si="5"/>
        <v>1</v>
      </c>
      <c r="F13" s="21" t="str">
        <f>IF(C13&gt;=Main!$C$27,IF(D13=0,Main!$A$27,IF(-C13/D13&gt;=Main!$C$28,Main!$A$27,"")),"")</f>
        <v/>
      </c>
      <c r="G13" s="21" t="str">
        <f>IF(-D13&gt;=Main!$C$29,IF(C13=0,Main!$A$29,IF(-D13/C13&gt;=Main!$C$30,Main!$A$29,"")),"")</f>
        <v/>
      </c>
      <c r="H13" s="27" t="str">
        <f>IF(AND((C13-D13)&gt;=Main!$C$31,F13="",G13=""),Main!$A$31,"")</f>
        <v>Ambiguous</v>
      </c>
      <c r="I13" s="21" t="str">
        <f t="shared" si="6"/>
        <v>Ambiguous</v>
      </c>
      <c r="J13" s="17">
        <f t="shared" si="7"/>
        <v>-1</v>
      </c>
      <c r="K13" s="17">
        <f t="shared" si="8"/>
        <v>-1</v>
      </c>
      <c r="L13" s="17">
        <f t="shared" si="9"/>
        <v>1</v>
      </c>
      <c r="M13" s="12" t="str">
        <f t="shared" si="10"/>
        <v>A</v>
      </c>
    </row>
    <row r="14" spans="1:13" x14ac:dyDescent="0.25">
      <c r="A14" t="str">
        <f>Main!A16</f>
        <v>S12</v>
      </c>
      <c r="B14" t="str">
        <f>Main!B16</f>
        <v>Segment 12</v>
      </c>
      <c r="C14" s="10">
        <f>'Q1'!H16/'Q1'!H$21</f>
        <v>8.8235294117647065E-2</v>
      </c>
      <c r="D14" s="10">
        <f>-'Q1'!I16/'Q1'!I$21</f>
        <v>0</v>
      </c>
      <c r="E14">
        <f t="shared" si="5"/>
        <v>5</v>
      </c>
      <c r="F14" s="21" t="str">
        <f>IF(C14&gt;=Main!$C$27,IF(D14=0,Main!$A$27,IF(-C14/D14&gt;=Main!$C$28,Main!$A$27,"")),"")</f>
        <v>Good</v>
      </c>
      <c r="G14" s="21" t="str">
        <f>IF(-D14&gt;=Main!$C$29,IF(C14=0,Main!$A$29,IF(-D14/C14&gt;=Main!$C$30,Main!$A$29,"")),"")</f>
        <v/>
      </c>
      <c r="H14" s="27" t="str">
        <f>IF(AND((C14-D14)&gt;=Main!$C$31,F14="",G14=""),Main!$A$31,"")</f>
        <v/>
      </c>
      <c r="I14" s="21" t="str">
        <f t="shared" si="6"/>
        <v>Good</v>
      </c>
      <c r="J14" s="17">
        <f t="shared" si="7"/>
        <v>1</v>
      </c>
      <c r="K14" s="17">
        <f t="shared" si="8"/>
        <v>-1</v>
      </c>
      <c r="L14" s="17">
        <f t="shared" si="9"/>
        <v>-1</v>
      </c>
      <c r="M14" s="12" t="str">
        <f t="shared" si="10"/>
        <v>U</v>
      </c>
    </row>
    <row r="15" spans="1:13" x14ac:dyDescent="0.25">
      <c r="A15" t="str">
        <f>Main!A17</f>
        <v>S13</v>
      </c>
      <c r="B15" t="str">
        <f>Main!B17</f>
        <v>Segment 13</v>
      </c>
      <c r="C15" s="10">
        <f>'Q1'!H17/'Q1'!H$21</f>
        <v>5.8823529411764705E-2</v>
      </c>
      <c r="D15" s="10">
        <f>-'Q1'!I17/'Q1'!I$21</f>
        <v>-9.0909090909090912E-2</v>
      </c>
      <c r="E15">
        <f t="shared" si="5"/>
        <v>8</v>
      </c>
      <c r="F15" s="21" t="str">
        <f>IF(C15&gt;=Main!$C$27,IF(D15=0,Main!$A$27,IF(-C15/D15&gt;=Main!$C$28,Main!$A$27,"")),"")</f>
        <v/>
      </c>
      <c r="G15" s="21" t="str">
        <f>IF(-D15&gt;=Main!$C$29,IF(C15=0,Main!$A$29,IF(-D15/C15&gt;=Main!$C$30,Main!$A$29,"")),"")</f>
        <v/>
      </c>
      <c r="H15" s="27" t="str">
        <f>IF(AND((C15-D15)&gt;=Main!$C$31,F15="",G15=""),Main!$A$31,"")</f>
        <v/>
      </c>
      <c r="I15" s="21" t="str">
        <f t="shared" si="6"/>
        <v/>
      </c>
      <c r="J15" s="17">
        <f t="shared" si="7"/>
        <v>-1</v>
      </c>
      <c r="K15" s="17">
        <f t="shared" si="8"/>
        <v>-1</v>
      </c>
      <c r="L15" s="17">
        <f t="shared" si="9"/>
        <v>-1</v>
      </c>
      <c r="M15" s="12" t="str">
        <f t="shared" si="10"/>
        <v/>
      </c>
    </row>
    <row r="16" spans="1:13" x14ac:dyDescent="0.25">
      <c r="A16" t="str">
        <f>Main!A18</f>
        <v>S14</v>
      </c>
      <c r="B16" t="str">
        <f>Main!B18</f>
        <v>Segment 14</v>
      </c>
      <c r="C16" s="10">
        <f>'Q1'!H18/'Q1'!H$21</f>
        <v>2.9411764705882353E-2</v>
      </c>
      <c r="D16" s="10">
        <f>-'Q1'!I18/'Q1'!I$21</f>
        <v>-9.0909090909090912E-2</v>
      </c>
      <c r="E16">
        <f t="shared" si="5"/>
        <v>11</v>
      </c>
      <c r="F16" s="21" t="str">
        <f>IF(C16&gt;=Main!$C$27,IF(D16=0,Main!$A$27,IF(-C16/D16&gt;=Main!$C$28,Main!$A$27,"")),"")</f>
        <v/>
      </c>
      <c r="G16" s="21" t="str">
        <f>IF(-D16&gt;=Main!$C$29,IF(C16=0,Main!$A$29,IF(-D16/C16&gt;=Main!$C$30,Main!$A$29,"")),"")</f>
        <v>Bad</v>
      </c>
      <c r="H16" s="27" t="str">
        <f>IF(AND((C16-D16)&gt;=Main!$C$31,F16="",G16=""),Main!$A$31,"")</f>
        <v/>
      </c>
      <c r="I16" s="21" t="str">
        <f t="shared" si="6"/>
        <v>Bad</v>
      </c>
      <c r="J16" s="17">
        <f t="shared" si="7"/>
        <v>-1</v>
      </c>
      <c r="K16" s="17">
        <f t="shared" si="8"/>
        <v>1</v>
      </c>
      <c r="L16" s="17">
        <f t="shared" si="9"/>
        <v>-1</v>
      </c>
      <c r="M16" s="12" t="str">
        <f t="shared" si="10"/>
        <v>H</v>
      </c>
    </row>
    <row r="17" spans="1:13" x14ac:dyDescent="0.25">
      <c r="A17" t="str">
        <f>Main!A19</f>
        <v>S15</v>
      </c>
      <c r="B17" t="str">
        <f>Main!B19</f>
        <v>Segment 15</v>
      </c>
      <c r="C17" s="10">
        <f>'Q1'!H19/'Q1'!H$21</f>
        <v>0</v>
      </c>
      <c r="D17" s="10">
        <f>-'Q1'!I19/'Q1'!I$21</f>
        <v>0</v>
      </c>
      <c r="E17">
        <f t="shared" si="5"/>
        <v>14</v>
      </c>
      <c r="F17" s="21" t="str">
        <f>IF(C17&gt;=Main!$C$27,IF(D17=0,Main!$A$27,IF(-C17/D17&gt;=Main!$C$28,Main!$A$27,"")),"")</f>
        <v/>
      </c>
      <c r="G17" s="21" t="str">
        <f>IF(-D17&gt;=Main!$C$29,IF(C17=0,Main!$A$29,IF(-D17/C17&gt;=Main!$C$30,Main!$A$29,"")),"")</f>
        <v/>
      </c>
      <c r="H17" s="27" t="str">
        <f>IF(AND((C17-D17)&gt;=Main!$C$31,F17="",G17=""),Main!$A$31,"")</f>
        <v/>
      </c>
      <c r="I17" s="21" t="str">
        <f t="shared" si="6"/>
        <v/>
      </c>
      <c r="J17" s="17">
        <f t="shared" si="7"/>
        <v>-1</v>
      </c>
      <c r="K17" s="17">
        <f t="shared" si="8"/>
        <v>-1</v>
      </c>
      <c r="L17" s="17">
        <f t="shared" si="9"/>
        <v>-1</v>
      </c>
      <c r="M17" s="12" t="str">
        <f t="shared" si="10"/>
        <v/>
      </c>
    </row>
    <row r="18" spans="1:13" x14ac:dyDescent="0.25">
      <c r="A18" t="str">
        <f>Main!A20</f>
        <v>S16</v>
      </c>
      <c r="B18" t="str">
        <f>Main!B20</f>
        <v>Segment 16</v>
      </c>
      <c r="C18" s="10">
        <f>'Q1'!H20/'Q1'!H$21</f>
        <v>0.11764705882352941</v>
      </c>
      <c r="D18" s="10">
        <f>-'Q1'!I20/'Q1'!I$21</f>
        <v>-9.0909090909090912E-2</v>
      </c>
      <c r="E18">
        <f t="shared" si="5"/>
        <v>1</v>
      </c>
      <c r="F18" s="21" t="str">
        <f>IF(C18&gt;=Main!$C$27,IF(D18=0,Main!$A$27,IF(-C18/D18&gt;=Main!$C$28,Main!$A$27,"")),"")</f>
        <v/>
      </c>
      <c r="G18" s="21" t="str">
        <f>IF(-D18&gt;=Main!$C$29,IF(C18=0,Main!$A$29,IF(-D18/C18&gt;=Main!$C$30,Main!$A$29,"")),"")</f>
        <v/>
      </c>
      <c r="H18" s="27" t="str">
        <f>IF(AND((C18-D18)&gt;=Main!$C$31,F18="",G18=""),Main!$A$31,"")</f>
        <v>Ambiguous</v>
      </c>
      <c r="I18" s="21" t="str">
        <f t="shared" si="6"/>
        <v>Ambiguous</v>
      </c>
      <c r="J18" s="17">
        <f t="shared" si="7"/>
        <v>-1</v>
      </c>
      <c r="K18" s="17">
        <f t="shared" si="8"/>
        <v>-1</v>
      </c>
      <c r="L18" s="17">
        <f t="shared" si="9"/>
        <v>1</v>
      </c>
      <c r="M18" s="12" t="str">
        <f t="shared" si="10"/>
        <v>A</v>
      </c>
    </row>
  </sheetData>
  <sheetProtection password="C70C" sheet="1" objects="1" scenarios="1"/>
  <mergeCells count="1">
    <mergeCell ref="F1:I1"/>
  </mergeCells>
  <conditionalFormatting sqref="J3:L18">
    <cfRule type="expression" dxfId="15" priority="1">
      <formula>J3&lt;&gt;1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6A689270-B636-40E7-8F4D-AB9F417BE80D}">
            <xm:f>F3=Main!$A$31</xm:f>
            <x14:dxf>
              <fill>
                <patternFill>
                  <bgColor rgb="FFFFFF66"/>
                </patternFill>
              </fill>
            </x14:dxf>
          </x14:cfRule>
          <x14:cfRule type="expression" priority="3" id="{65A55EC9-1CEB-4A20-8589-F5DC148A2AF3}">
            <xm:f>F3=Main!$A$29</xm:f>
            <x14:dxf>
              <fill>
                <patternFill>
                  <bgColor theme="5" tint="0.39994506668294322"/>
                </patternFill>
              </fill>
            </x14:dxf>
          </x14:cfRule>
          <x14:cfRule type="expression" priority="4" id="{1D0CA98E-4B4D-42B8-9AFC-F8E55125BDBA}">
            <xm:f>F3=Main!$A$27</xm:f>
            <x14:dxf>
              <fill>
                <patternFill>
                  <bgColor rgb="FF92D050"/>
                </patternFill>
              </fill>
            </x14:dxf>
          </x14:cfRule>
          <xm:sqref>F3:I18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8"/>
  <sheetViews>
    <sheetView zoomScale="85" zoomScaleNormal="85" workbookViewId="0"/>
  </sheetViews>
  <sheetFormatPr defaultRowHeight="15" x14ac:dyDescent="0.25"/>
  <cols>
    <col min="1" max="1" width="4" bestFit="1" customWidth="1"/>
    <col min="2" max="2" width="56.5703125" customWidth="1"/>
    <col min="6" max="6" width="7.7109375" bestFit="1" customWidth="1"/>
    <col min="7" max="7" width="4.28515625" bestFit="1" customWidth="1"/>
    <col min="8" max="8" width="11" bestFit="1" customWidth="1"/>
    <col min="9" max="9" width="11" customWidth="1"/>
    <col min="10" max="12" width="4.42578125" customWidth="1"/>
  </cols>
  <sheetData>
    <row r="1" spans="1:13" x14ac:dyDescent="0.25">
      <c r="C1" s="12" t="s">
        <v>14</v>
      </c>
      <c r="D1" s="13" t="s">
        <v>15</v>
      </c>
      <c r="E1" s="12" t="s">
        <v>16</v>
      </c>
      <c r="F1" s="143" t="s">
        <v>18</v>
      </c>
      <c r="G1" s="143"/>
      <c r="H1" s="143"/>
      <c r="I1" s="143"/>
      <c r="J1" s="11" t="s">
        <v>23</v>
      </c>
      <c r="K1" s="11"/>
      <c r="L1" s="11"/>
    </row>
    <row r="2" spans="1:13" x14ac:dyDescent="0.25">
      <c r="A2" s="22"/>
      <c r="B2" s="22"/>
      <c r="C2" s="23"/>
      <c r="D2" s="24"/>
      <c r="E2" s="23"/>
      <c r="F2" s="25" t="str">
        <f>Main!A27</f>
        <v>Good</v>
      </c>
      <c r="G2" s="25" t="str">
        <f>Main!A29</f>
        <v>Bad</v>
      </c>
      <c r="H2" s="26" t="str">
        <f>Main!A31</f>
        <v>Ambiguous</v>
      </c>
      <c r="I2" s="25" t="s">
        <v>33</v>
      </c>
      <c r="J2" s="23" t="s">
        <v>34</v>
      </c>
      <c r="K2" s="23" t="s">
        <v>35</v>
      </c>
      <c r="L2" s="23" t="s">
        <v>36</v>
      </c>
    </row>
    <row r="3" spans="1:13" x14ac:dyDescent="0.25">
      <c r="A3" t="str">
        <f>Main!A5</f>
        <v>S01</v>
      </c>
      <c r="B3" t="str">
        <f>Main!B5</f>
        <v>Segment 1</v>
      </c>
      <c r="C3" s="10">
        <f>'Q1'!L5/'Q1'!L$21</f>
        <v>1.5625E-2</v>
      </c>
      <c r="D3" s="10">
        <f>-'Q1'!M5/'Q1'!M$21</f>
        <v>-0.10714285714285714</v>
      </c>
      <c r="E3">
        <f>IF(RANK(C3,$C$3:$C$18,0)&lt;=16,RANK(C3,$C$3:$C$18,0),100)</f>
        <v>13</v>
      </c>
      <c r="F3" s="21" t="str">
        <f>IF(C3&gt;=Main!$C$27,IF(D3=0,Main!$A$27,IF(-C3/D3&gt;=Main!$C$28,Main!$A$27,"")),"")</f>
        <v/>
      </c>
      <c r="G3" s="21" t="str">
        <f>IF(-D3&gt;=Main!$C$29,IF(C3=0,Main!$A$29,IF(-D3/C3&gt;=Main!$C$30,Main!$A$29,"")),"")</f>
        <v>Bad</v>
      </c>
      <c r="H3" s="27" t="str">
        <f>IF(AND((C3-D3)&gt;=Main!$C$31,F3="",G3=""),Main!$A$31,"")</f>
        <v/>
      </c>
      <c r="I3" s="21" t="str">
        <f>IF(F3&lt;&gt;"",F3,IF(G3&lt;&gt;"",G3,IF(H3&lt;&gt;"",H3,"")))</f>
        <v>Bad</v>
      </c>
      <c r="J3" s="17">
        <f>IF(F3&lt;&gt;"",1,-1)</f>
        <v>-1</v>
      </c>
      <c r="K3" s="17">
        <f t="shared" ref="K3:L3" si="0">IF(G3&lt;&gt;"",1,-1)</f>
        <v>1</v>
      </c>
      <c r="L3" s="17">
        <f t="shared" si="0"/>
        <v>-1</v>
      </c>
      <c r="M3" s="12" t="str">
        <f>IF(I3="Good","U",IF(I3="Bad","H",IF(I3="Ambiguous","A","")))</f>
        <v>H</v>
      </c>
    </row>
    <row r="4" spans="1:13" x14ac:dyDescent="0.25">
      <c r="A4" t="str">
        <f>Main!A6</f>
        <v>S02</v>
      </c>
      <c r="B4" t="str">
        <f>Main!B6</f>
        <v>Segment 2</v>
      </c>
      <c r="C4" s="10">
        <f>'Q1'!L6/'Q1'!L$21</f>
        <v>4.6875E-2</v>
      </c>
      <c r="D4" s="10">
        <f>-'Q1'!M6/'Q1'!M$21</f>
        <v>-8.3333333333333329E-2</v>
      </c>
      <c r="E4">
        <f t="shared" ref="E4:E18" si="1">IF(RANK(C4,$C$3:$C$18,0)&lt;=16,RANK(C4,$C$3:$C$18,0),100)</f>
        <v>9</v>
      </c>
      <c r="F4" s="21" t="str">
        <f>IF(C4&gt;=Main!$C$27,IF(D4=0,Main!$A$27,IF(-C4/D4&gt;=Main!$C$28,Main!$A$27,"")),"")</f>
        <v/>
      </c>
      <c r="G4" s="21" t="str">
        <f>IF(-D4&gt;=Main!$C$29,IF(C4=0,Main!$A$29,IF(-D4/C4&gt;=Main!$C$30,Main!$A$29,"")),"")</f>
        <v/>
      </c>
      <c r="H4" s="27" t="str">
        <f>IF(AND((C4-D4)&gt;=Main!$C$31,F4="",G4=""),Main!$A$31,"")</f>
        <v/>
      </c>
      <c r="I4" s="21" t="str">
        <f t="shared" ref="I4:I18" si="2">IF(F4&lt;&gt;"",F4,IF(G4&lt;&gt;"",G4,IF(H4&lt;&gt;"",H4,"")))</f>
        <v/>
      </c>
      <c r="J4" s="17">
        <f t="shared" ref="J4:J18" si="3">IF(F4&lt;&gt;"",1,-1)</f>
        <v>-1</v>
      </c>
      <c r="K4" s="17">
        <f t="shared" ref="K4:K18" si="4">IF(G4&lt;&gt;"",1,-1)</f>
        <v>-1</v>
      </c>
      <c r="L4" s="17">
        <f t="shared" ref="L4:L18" si="5">IF(H4&lt;&gt;"",1,-1)</f>
        <v>-1</v>
      </c>
      <c r="M4" s="12" t="str">
        <f t="shared" ref="M4:M18" si="6">IF(I4="Good","U",IF(I4="Bad","H",IF(I4="Ambiguous","A","")))</f>
        <v/>
      </c>
    </row>
    <row r="5" spans="1:13" x14ac:dyDescent="0.25">
      <c r="A5" t="str">
        <f>Main!A7</f>
        <v>S03</v>
      </c>
      <c r="B5" t="str">
        <f>Main!B7</f>
        <v>Segment 3</v>
      </c>
      <c r="C5" s="10">
        <f>'Q1'!L7/'Q1'!L$21</f>
        <v>7.8125E-2</v>
      </c>
      <c r="D5" s="10">
        <f>-'Q1'!M7/'Q1'!M$21</f>
        <v>-5.9523809523809521E-2</v>
      </c>
      <c r="E5">
        <f t="shared" si="1"/>
        <v>5</v>
      </c>
      <c r="F5" s="21" t="str">
        <f>IF(C5&gt;=Main!$C$27,IF(D5=0,Main!$A$27,IF(-C5/D5&gt;=Main!$C$28,Main!$A$27,"")),"")</f>
        <v/>
      </c>
      <c r="G5" s="21" t="str">
        <f>IF(-D5&gt;=Main!$C$29,IF(C5=0,Main!$A$29,IF(-D5/C5&gt;=Main!$C$30,Main!$A$29,"")),"")</f>
        <v/>
      </c>
      <c r="H5" s="27" t="str">
        <f>IF(AND((C5-D5)&gt;=Main!$C$31,F5="",G5=""),Main!$A$31,"")</f>
        <v/>
      </c>
      <c r="I5" s="21" t="str">
        <f t="shared" si="2"/>
        <v/>
      </c>
      <c r="J5" s="17">
        <f t="shared" si="3"/>
        <v>-1</v>
      </c>
      <c r="K5" s="17">
        <f t="shared" si="4"/>
        <v>-1</v>
      </c>
      <c r="L5" s="17">
        <f t="shared" si="5"/>
        <v>-1</v>
      </c>
      <c r="M5" s="12" t="str">
        <f t="shared" si="6"/>
        <v/>
      </c>
    </row>
    <row r="6" spans="1:13" x14ac:dyDescent="0.25">
      <c r="A6" t="str">
        <f>Main!A8</f>
        <v>S04</v>
      </c>
      <c r="B6" t="str">
        <f>Main!B8</f>
        <v>Segment 4</v>
      </c>
      <c r="C6" s="10">
        <f>'Q1'!L8/'Q1'!L$21</f>
        <v>0.109375</v>
      </c>
      <c r="D6" s="10">
        <f>-'Q1'!M8/'Q1'!M$21</f>
        <v>-3.5714285714285712E-2</v>
      </c>
      <c r="E6">
        <f t="shared" si="1"/>
        <v>1</v>
      </c>
      <c r="F6" s="21" t="str">
        <f>IF(C6&gt;=Main!$C$27,IF(D6=0,Main!$A$27,IF(-C6/D6&gt;=Main!$C$28,Main!$A$27,"")),"")</f>
        <v>Good</v>
      </c>
      <c r="G6" s="21" t="str">
        <f>IF(-D6&gt;=Main!$C$29,IF(C6=0,Main!$A$29,IF(-D6/C6&gt;=Main!$C$30,Main!$A$29,"")),"")</f>
        <v/>
      </c>
      <c r="H6" s="27" t="str">
        <f>IF(AND((C6-D6)&gt;=Main!$C$31,F6="",G6=""),Main!$A$31,"")</f>
        <v/>
      </c>
      <c r="I6" s="21" t="str">
        <f t="shared" si="2"/>
        <v>Good</v>
      </c>
      <c r="J6" s="17">
        <f t="shared" si="3"/>
        <v>1</v>
      </c>
      <c r="K6" s="17">
        <f t="shared" si="4"/>
        <v>-1</v>
      </c>
      <c r="L6" s="17">
        <f t="shared" si="5"/>
        <v>-1</v>
      </c>
      <c r="M6" s="12" t="str">
        <f t="shared" si="6"/>
        <v>U</v>
      </c>
    </row>
    <row r="7" spans="1:13" x14ac:dyDescent="0.25">
      <c r="A7" t="str">
        <f>Main!A9</f>
        <v>S05</v>
      </c>
      <c r="B7" t="str">
        <f>Main!B9</f>
        <v>Segment 5</v>
      </c>
      <c r="C7" s="10">
        <f>'Q1'!L9/'Q1'!L$21</f>
        <v>1.5625E-2</v>
      </c>
      <c r="D7" s="10">
        <f>-'Q1'!M9/'Q1'!M$21</f>
        <v>-1.1904761904761904E-2</v>
      </c>
      <c r="E7">
        <f t="shared" si="1"/>
        <v>13</v>
      </c>
      <c r="F7" s="21" t="str">
        <f>IF(C7&gt;=Main!$C$27,IF(D7=0,Main!$A$27,IF(-C7/D7&gt;=Main!$C$28,Main!$A$27,"")),"")</f>
        <v/>
      </c>
      <c r="G7" s="21" t="str">
        <f>IF(-D7&gt;=Main!$C$29,IF(C7=0,Main!$A$29,IF(-D7/C7&gt;=Main!$C$30,Main!$A$29,"")),"")</f>
        <v/>
      </c>
      <c r="H7" s="27" t="str">
        <f>IF(AND((C7-D7)&gt;=Main!$C$31,F7="",G7=""),Main!$A$31,"")</f>
        <v/>
      </c>
      <c r="I7" s="21" t="str">
        <f t="shared" si="2"/>
        <v/>
      </c>
      <c r="J7" s="17">
        <f t="shared" si="3"/>
        <v>-1</v>
      </c>
      <c r="K7" s="17">
        <f t="shared" si="4"/>
        <v>-1</v>
      </c>
      <c r="L7" s="17">
        <f t="shared" si="5"/>
        <v>-1</v>
      </c>
      <c r="M7" s="12" t="str">
        <f t="shared" si="6"/>
        <v/>
      </c>
    </row>
    <row r="8" spans="1:13" x14ac:dyDescent="0.25">
      <c r="A8" t="str">
        <f>Main!A10</f>
        <v>S06</v>
      </c>
      <c r="B8" t="str">
        <f>Main!B10</f>
        <v>Segment 6</v>
      </c>
      <c r="C8" s="10">
        <f>'Q1'!L10/'Q1'!L$21</f>
        <v>4.6875E-2</v>
      </c>
      <c r="D8" s="10">
        <f>-'Q1'!M10/'Q1'!M$21</f>
        <v>-0.10714285714285714</v>
      </c>
      <c r="E8">
        <f t="shared" si="1"/>
        <v>9</v>
      </c>
      <c r="F8" s="21" t="str">
        <f>IF(C8&gt;=Main!$C$27,IF(D8=0,Main!$A$27,IF(-C8/D8&gt;=Main!$C$28,Main!$A$27,"")),"")</f>
        <v/>
      </c>
      <c r="G8" s="21" t="str">
        <f>IF(-D8&gt;=Main!$C$29,IF(C8=0,Main!$A$29,IF(-D8/C8&gt;=Main!$C$30,Main!$A$29,"")),"")</f>
        <v/>
      </c>
      <c r="H8" s="27" t="str">
        <f>IF(AND((C8-D8)&gt;=Main!$C$31,F8="",G8=""),Main!$A$31,"")</f>
        <v/>
      </c>
      <c r="I8" s="21" t="str">
        <f t="shared" si="2"/>
        <v/>
      </c>
      <c r="J8" s="17">
        <f t="shared" si="3"/>
        <v>-1</v>
      </c>
      <c r="K8" s="17">
        <f t="shared" si="4"/>
        <v>-1</v>
      </c>
      <c r="L8" s="17">
        <f t="shared" si="5"/>
        <v>-1</v>
      </c>
      <c r="M8" s="12" t="str">
        <f t="shared" si="6"/>
        <v/>
      </c>
    </row>
    <row r="9" spans="1:13" x14ac:dyDescent="0.25">
      <c r="A9" t="str">
        <f>Main!A11</f>
        <v>S07</v>
      </c>
      <c r="B9" t="str">
        <f>Main!B11</f>
        <v>Segment 7</v>
      </c>
      <c r="C9" s="10">
        <f>'Q1'!L11/'Q1'!L$21</f>
        <v>7.8125E-2</v>
      </c>
      <c r="D9" s="10">
        <f>-'Q1'!M11/'Q1'!M$21</f>
        <v>-8.3333333333333329E-2</v>
      </c>
      <c r="E9">
        <f t="shared" si="1"/>
        <v>5</v>
      </c>
      <c r="F9" s="21" t="str">
        <f>IF(C9&gt;=Main!$C$27,IF(D9=0,Main!$A$27,IF(-C9/D9&gt;=Main!$C$28,Main!$A$27,"")),"")</f>
        <v/>
      </c>
      <c r="G9" s="21" t="str">
        <f>IF(-D9&gt;=Main!$C$29,IF(C9=0,Main!$A$29,IF(-D9/C9&gt;=Main!$C$30,Main!$A$29,"")),"")</f>
        <v/>
      </c>
      <c r="H9" s="27" t="str">
        <f>IF(AND((C9-D9)&gt;=Main!$C$31,F9="",G9=""),Main!$A$31,"")</f>
        <v/>
      </c>
      <c r="I9" s="21" t="str">
        <f t="shared" si="2"/>
        <v/>
      </c>
      <c r="J9" s="17">
        <f t="shared" si="3"/>
        <v>-1</v>
      </c>
      <c r="K9" s="17">
        <f t="shared" si="4"/>
        <v>-1</v>
      </c>
      <c r="L9" s="17">
        <f t="shared" si="5"/>
        <v>-1</v>
      </c>
      <c r="M9" s="12" t="str">
        <f t="shared" si="6"/>
        <v/>
      </c>
    </row>
    <row r="10" spans="1:13" x14ac:dyDescent="0.25">
      <c r="A10" t="str">
        <f>Main!A12</f>
        <v>S08</v>
      </c>
      <c r="B10" t="str">
        <f>Main!B12</f>
        <v>Segment 8</v>
      </c>
      <c r="C10" s="10">
        <f>'Q1'!L12/'Q1'!L$21</f>
        <v>0.109375</v>
      </c>
      <c r="D10" s="10">
        <f>-'Q1'!M12/'Q1'!M$21</f>
        <v>-5.9523809523809521E-2</v>
      </c>
      <c r="E10">
        <f t="shared" si="1"/>
        <v>1</v>
      </c>
      <c r="F10" s="21" t="str">
        <f>IF(C10&gt;=Main!$C$27,IF(D10=0,Main!$A$27,IF(-C10/D10&gt;=Main!$C$28,Main!$A$27,"")),"")</f>
        <v/>
      </c>
      <c r="G10" s="21" t="str">
        <f>IF(-D10&gt;=Main!$C$29,IF(C10=0,Main!$A$29,IF(-D10/C10&gt;=Main!$C$30,Main!$A$29,"")),"")</f>
        <v/>
      </c>
      <c r="H10" s="27" t="str">
        <f>IF(AND((C10-D10)&gt;=Main!$C$31,F10="",G10=""),Main!$A$31,"")</f>
        <v>Ambiguous</v>
      </c>
      <c r="I10" s="21" t="str">
        <f t="shared" si="2"/>
        <v>Ambiguous</v>
      </c>
      <c r="J10" s="17">
        <f t="shared" si="3"/>
        <v>-1</v>
      </c>
      <c r="K10" s="17">
        <f t="shared" si="4"/>
        <v>-1</v>
      </c>
      <c r="L10" s="17">
        <f t="shared" si="5"/>
        <v>1</v>
      </c>
      <c r="M10" s="12" t="str">
        <f t="shared" si="6"/>
        <v>A</v>
      </c>
    </row>
    <row r="11" spans="1:13" x14ac:dyDescent="0.25">
      <c r="A11" t="str">
        <f>Main!A13</f>
        <v>S09</v>
      </c>
      <c r="B11" t="str">
        <f>Main!B13</f>
        <v>Segment 9</v>
      </c>
      <c r="C11" s="10">
        <f>'Q1'!L13/'Q1'!L$21</f>
        <v>1.5625E-2</v>
      </c>
      <c r="D11" s="10">
        <f>-'Q1'!M13/'Q1'!M$21</f>
        <v>-3.5714285714285712E-2</v>
      </c>
      <c r="E11">
        <f t="shared" si="1"/>
        <v>13</v>
      </c>
      <c r="F11" s="21" t="str">
        <f>IF(C11&gt;=Main!$C$27,IF(D11=0,Main!$A$27,IF(-C11/D11&gt;=Main!$C$28,Main!$A$27,"")),"")</f>
        <v/>
      </c>
      <c r="G11" s="21" t="str">
        <f>IF(-D11&gt;=Main!$C$29,IF(C11=0,Main!$A$29,IF(-D11/C11&gt;=Main!$C$30,Main!$A$29,"")),"")</f>
        <v/>
      </c>
      <c r="H11" s="27" t="str">
        <f>IF(AND((C11-D11)&gt;=Main!$C$31,F11="",G11=""),Main!$A$31,"")</f>
        <v/>
      </c>
      <c r="I11" s="21" t="str">
        <f t="shared" si="2"/>
        <v/>
      </c>
      <c r="J11" s="17">
        <f t="shared" si="3"/>
        <v>-1</v>
      </c>
      <c r="K11" s="17">
        <f t="shared" si="4"/>
        <v>-1</v>
      </c>
      <c r="L11" s="17">
        <f t="shared" si="5"/>
        <v>-1</v>
      </c>
      <c r="M11" s="12" t="str">
        <f t="shared" si="6"/>
        <v/>
      </c>
    </row>
    <row r="12" spans="1:13" x14ac:dyDescent="0.25">
      <c r="A12" t="str">
        <f>Main!A14</f>
        <v>S10</v>
      </c>
      <c r="B12" t="str">
        <f>Main!B14</f>
        <v>Segment 10</v>
      </c>
      <c r="C12" s="10">
        <f>'Q1'!L14/'Q1'!L$21</f>
        <v>4.6875E-2</v>
      </c>
      <c r="D12" s="10">
        <f>-'Q1'!M14/'Q1'!M$21</f>
        <v>-1.1904761904761904E-2</v>
      </c>
      <c r="E12">
        <f t="shared" si="1"/>
        <v>9</v>
      </c>
      <c r="F12" s="21" t="str">
        <f>IF(C12&gt;=Main!$C$27,IF(D12=0,Main!$A$27,IF(-C12/D12&gt;=Main!$C$28,Main!$A$27,"")),"")</f>
        <v/>
      </c>
      <c r="G12" s="21" t="str">
        <f>IF(-D12&gt;=Main!$C$29,IF(C12=0,Main!$A$29,IF(-D12/C12&gt;=Main!$C$30,Main!$A$29,"")),"")</f>
        <v/>
      </c>
      <c r="H12" s="27" t="str">
        <f>IF(AND((C12-D12)&gt;=Main!$C$31,F12="",G12=""),Main!$A$31,"")</f>
        <v/>
      </c>
      <c r="I12" s="21" t="str">
        <f t="shared" si="2"/>
        <v/>
      </c>
      <c r="J12" s="17">
        <f t="shared" si="3"/>
        <v>-1</v>
      </c>
      <c r="K12" s="17">
        <f t="shared" si="4"/>
        <v>-1</v>
      </c>
      <c r="L12" s="17">
        <f t="shared" si="5"/>
        <v>-1</v>
      </c>
      <c r="M12" s="12" t="str">
        <f t="shared" si="6"/>
        <v/>
      </c>
    </row>
    <row r="13" spans="1:13" x14ac:dyDescent="0.25">
      <c r="A13" t="str">
        <f>Main!A15</f>
        <v>S11</v>
      </c>
      <c r="B13" t="str">
        <f>Main!B15</f>
        <v>Segment 11</v>
      </c>
      <c r="C13" s="10">
        <f>'Q1'!L15/'Q1'!L$21</f>
        <v>7.8125E-2</v>
      </c>
      <c r="D13" s="10">
        <f>-'Q1'!M15/'Q1'!M$21</f>
        <v>-0.10714285714285714</v>
      </c>
      <c r="E13">
        <f t="shared" si="1"/>
        <v>5</v>
      </c>
      <c r="F13" s="21" t="str">
        <f>IF(C13&gt;=Main!$C$27,IF(D13=0,Main!$A$27,IF(-C13/D13&gt;=Main!$C$28,Main!$A$27,"")),"")</f>
        <v/>
      </c>
      <c r="G13" s="21" t="str">
        <f>IF(-D13&gt;=Main!$C$29,IF(C13=0,Main!$A$29,IF(-D13/C13&gt;=Main!$C$30,Main!$A$29,"")),"")</f>
        <v/>
      </c>
      <c r="H13" s="27" t="str">
        <f>IF(AND((C13-D13)&gt;=Main!$C$31,F13="",G13=""),Main!$A$31,"")</f>
        <v>Ambiguous</v>
      </c>
      <c r="I13" s="21" t="str">
        <f t="shared" si="2"/>
        <v>Ambiguous</v>
      </c>
      <c r="J13" s="17">
        <f t="shared" si="3"/>
        <v>-1</v>
      </c>
      <c r="K13" s="17">
        <f t="shared" si="4"/>
        <v>-1</v>
      </c>
      <c r="L13" s="17">
        <f t="shared" si="5"/>
        <v>1</v>
      </c>
      <c r="M13" s="12" t="str">
        <f t="shared" si="6"/>
        <v>A</v>
      </c>
    </row>
    <row r="14" spans="1:13" x14ac:dyDescent="0.25">
      <c r="A14" t="str">
        <f>Main!A16</f>
        <v>S12</v>
      </c>
      <c r="B14" t="str">
        <f>Main!B16</f>
        <v>Segment 12</v>
      </c>
      <c r="C14" s="10">
        <f>'Q1'!L16/'Q1'!L$21</f>
        <v>0.109375</v>
      </c>
      <c r="D14" s="10">
        <f>-'Q1'!M16/'Q1'!M$21</f>
        <v>-8.3333333333333329E-2</v>
      </c>
      <c r="E14">
        <f t="shared" si="1"/>
        <v>1</v>
      </c>
      <c r="F14" s="21" t="str">
        <f>IF(C14&gt;=Main!$C$27,IF(D14=0,Main!$A$27,IF(-C14/D14&gt;=Main!$C$28,Main!$A$27,"")),"")</f>
        <v/>
      </c>
      <c r="G14" s="21" t="str">
        <f>IF(-D14&gt;=Main!$C$29,IF(C14=0,Main!$A$29,IF(-D14/C14&gt;=Main!$C$30,Main!$A$29,"")),"")</f>
        <v/>
      </c>
      <c r="H14" s="27" t="str">
        <f>IF(AND((C14-D14)&gt;=Main!$C$31,F14="",G14=""),Main!$A$31,"")</f>
        <v>Ambiguous</v>
      </c>
      <c r="I14" s="21" t="str">
        <f t="shared" si="2"/>
        <v>Ambiguous</v>
      </c>
      <c r="J14" s="17">
        <f t="shared" si="3"/>
        <v>-1</v>
      </c>
      <c r="K14" s="17">
        <f t="shared" si="4"/>
        <v>-1</v>
      </c>
      <c r="L14" s="17">
        <f t="shared" si="5"/>
        <v>1</v>
      </c>
      <c r="M14" s="12" t="str">
        <f t="shared" si="6"/>
        <v>A</v>
      </c>
    </row>
    <row r="15" spans="1:13" x14ac:dyDescent="0.25">
      <c r="A15" t="str">
        <f>Main!A17</f>
        <v>S13</v>
      </c>
      <c r="B15" t="str">
        <f>Main!B17</f>
        <v>Segment 13</v>
      </c>
      <c r="C15" s="10">
        <f>'Q1'!L17/'Q1'!L$21</f>
        <v>1.5625E-2</v>
      </c>
      <c r="D15" s="10">
        <f>-'Q1'!M17/'Q1'!M$21</f>
        <v>-5.9523809523809521E-2</v>
      </c>
      <c r="E15">
        <f t="shared" si="1"/>
        <v>13</v>
      </c>
      <c r="F15" s="21" t="str">
        <f>IF(C15&gt;=Main!$C$27,IF(D15=0,Main!$A$27,IF(-C15/D15&gt;=Main!$C$28,Main!$A$27,"")),"")</f>
        <v/>
      </c>
      <c r="G15" s="21" t="str">
        <f>IF(-D15&gt;=Main!$C$29,IF(C15=0,Main!$A$29,IF(-D15/C15&gt;=Main!$C$30,Main!$A$29,"")),"")</f>
        <v/>
      </c>
      <c r="H15" s="27" t="str">
        <f>IF(AND((C15-D15)&gt;=Main!$C$31,F15="",G15=""),Main!$A$31,"")</f>
        <v/>
      </c>
      <c r="I15" s="21" t="str">
        <f t="shared" si="2"/>
        <v/>
      </c>
      <c r="J15" s="17">
        <f t="shared" si="3"/>
        <v>-1</v>
      </c>
      <c r="K15" s="17">
        <f t="shared" si="4"/>
        <v>-1</v>
      </c>
      <c r="L15" s="17">
        <f t="shared" si="5"/>
        <v>-1</v>
      </c>
      <c r="M15" s="12" t="str">
        <f t="shared" si="6"/>
        <v/>
      </c>
    </row>
    <row r="16" spans="1:13" x14ac:dyDescent="0.25">
      <c r="A16" t="str">
        <f>Main!A18</f>
        <v>S14</v>
      </c>
      <c r="B16" t="str">
        <f>Main!B18</f>
        <v>Segment 14</v>
      </c>
      <c r="C16" s="10">
        <f>'Q1'!L18/'Q1'!L$21</f>
        <v>4.6875E-2</v>
      </c>
      <c r="D16" s="10">
        <f>-'Q1'!M18/'Q1'!M$21</f>
        <v>-3.5714285714285712E-2</v>
      </c>
      <c r="E16">
        <f t="shared" si="1"/>
        <v>9</v>
      </c>
      <c r="F16" s="21" t="str">
        <f>IF(C16&gt;=Main!$C$27,IF(D16=0,Main!$A$27,IF(-C16/D16&gt;=Main!$C$28,Main!$A$27,"")),"")</f>
        <v/>
      </c>
      <c r="G16" s="21" t="str">
        <f>IF(-D16&gt;=Main!$C$29,IF(C16=0,Main!$A$29,IF(-D16/C16&gt;=Main!$C$30,Main!$A$29,"")),"")</f>
        <v/>
      </c>
      <c r="H16" s="27" t="str">
        <f>IF(AND((C16-D16)&gt;=Main!$C$31,F16="",G16=""),Main!$A$31,"")</f>
        <v/>
      </c>
      <c r="I16" s="21" t="str">
        <f t="shared" si="2"/>
        <v/>
      </c>
      <c r="J16" s="17">
        <f t="shared" si="3"/>
        <v>-1</v>
      </c>
      <c r="K16" s="17">
        <f t="shared" si="4"/>
        <v>-1</v>
      </c>
      <c r="L16" s="17">
        <f t="shared" si="5"/>
        <v>-1</v>
      </c>
      <c r="M16" s="12" t="str">
        <f t="shared" si="6"/>
        <v/>
      </c>
    </row>
    <row r="17" spans="1:13" x14ac:dyDescent="0.25">
      <c r="A17" t="str">
        <f>Main!A19</f>
        <v>S15</v>
      </c>
      <c r="B17" t="str">
        <f>Main!B19</f>
        <v>Segment 15</v>
      </c>
      <c r="C17" s="10">
        <f>'Q1'!L19/'Q1'!L$21</f>
        <v>7.8125E-2</v>
      </c>
      <c r="D17" s="10">
        <f>-'Q1'!M19/'Q1'!M$21</f>
        <v>-1.1904761904761904E-2</v>
      </c>
      <c r="E17">
        <f t="shared" si="1"/>
        <v>5</v>
      </c>
      <c r="F17" s="21" t="str">
        <f>IF(C17&gt;=Main!$C$27,IF(D17=0,Main!$A$27,IF(-C17/D17&gt;=Main!$C$28,Main!$A$27,"")),"")</f>
        <v/>
      </c>
      <c r="G17" s="21" t="str">
        <f>IF(-D17&gt;=Main!$C$29,IF(C17=0,Main!$A$29,IF(-D17/C17&gt;=Main!$C$30,Main!$A$29,"")),"")</f>
        <v/>
      </c>
      <c r="H17" s="27" t="str">
        <f>IF(AND((C17-D17)&gt;=Main!$C$31,F17="",G17=""),Main!$A$31,"")</f>
        <v/>
      </c>
      <c r="I17" s="21" t="str">
        <f t="shared" si="2"/>
        <v/>
      </c>
      <c r="J17" s="17">
        <f t="shared" si="3"/>
        <v>-1</v>
      </c>
      <c r="K17" s="17">
        <f t="shared" si="4"/>
        <v>-1</v>
      </c>
      <c r="L17" s="17">
        <f t="shared" si="5"/>
        <v>-1</v>
      </c>
      <c r="M17" s="12" t="str">
        <f t="shared" si="6"/>
        <v/>
      </c>
    </row>
    <row r="18" spans="1:13" x14ac:dyDescent="0.25">
      <c r="A18" t="str">
        <f>Main!A20</f>
        <v>S16</v>
      </c>
      <c r="B18" t="str">
        <f>Main!B20</f>
        <v>Segment 16</v>
      </c>
      <c r="C18" s="10">
        <f>'Q1'!L20/'Q1'!L$21</f>
        <v>0.109375</v>
      </c>
      <c r="D18" s="10">
        <f>-'Q1'!M20/'Q1'!M$21</f>
        <v>-0.10714285714285714</v>
      </c>
      <c r="E18">
        <f t="shared" si="1"/>
        <v>1</v>
      </c>
      <c r="F18" s="21" t="str">
        <f>IF(C18&gt;=Main!$C$27,IF(D18=0,Main!$A$27,IF(-C18/D18&gt;=Main!$C$28,Main!$A$27,"")),"")</f>
        <v/>
      </c>
      <c r="G18" s="21" t="str">
        <f>IF(-D18&gt;=Main!$C$29,IF(C18=0,Main!$A$29,IF(-D18/C18&gt;=Main!$C$30,Main!$A$29,"")),"")</f>
        <v/>
      </c>
      <c r="H18" s="27" t="str">
        <f>IF(AND((C18-D18)&gt;=Main!$C$31,F18="",G18=""),Main!$A$31,"")</f>
        <v>Ambiguous</v>
      </c>
      <c r="I18" s="21" t="str">
        <f t="shared" si="2"/>
        <v>Ambiguous</v>
      </c>
      <c r="J18" s="17">
        <f t="shared" si="3"/>
        <v>-1</v>
      </c>
      <c r="K18" s="17">
        <f t="shared" si="4"/>
        <v>-1</v>
      </c>
      <c r="L18" s="17">
        <f t="shared" si="5"/>
        <v>1</v>
      </c>
      <c r="M18" s="12" t="str">
        <f t="shared" si="6"/>
        <v>A</v>
      </c>
    </row>
  </sheetData>
  <sheetProtection password="C70C" sheet="1" objects="1" scenarios="1"/>
  <mergeCells count="1">
    <mergeCell ref="F1:I1"/>
  </mergeCells>
  <conditionalFormatting sqref="J3:L18">
    <cfRule type="expression" dxfId="11" priority="1">
      <formula>J3&lt;&gt;1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2ABD373-B4BD-4C05-A5B7-D87DCF147F6E}">
            <xm:f>F3=Main!$A$31</xm:f>
            <x14:dxf>
              <fill>
                <patternFill>
                  <bgColor rgb="FFFFFF66"/>
                </patternFill>
              </fill>
            </x14:dxf>
          </x14:cfRule>
          <x14:cfRule type="expression" priority="3" id="{1E4C5B26-BC75-4845-AA38-236592E0748C}">
            <xm:f>F3=Main!$A$29</xm:f>
            <x14:dxf>
              <fill>
                <patternFill>
                  <bgColor theme="5" tint="0.39994506668294322"/>
                </patternFill>
              </fill>
            </x14:dxf>
          </x14:cfRule>
          <x14:cfRule type="expression" priority="4" id="{FA475D70-DC6E-4C64-927F-3701E96384F0}">
            <xm:f>F3=Main!$A$27</xm:f>
            <x14:dxf>
              <fill>
                <patternFill>
                  <bgColor rgb="FF92D050"/>
                </patternFill>
              </fill>
            </x14:dxf>
          </x14:cfRule>
          <xm:sqref>F3:I18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M18"/>
  <sheetViews>
    <sheetView zoomScale="85" zoomScaleNormal="85" workbookViewId="0">
      <selection activeCell="C3" sqref="C3:D18"/>
    </sheetView>
  </sheetViews>
  <sheetFormatPr defaultRowHeight="15" x14ac:dyDescent="0.25"/>
  <cols>
    <col min="1" max="1" width="4" bestFit="1" customWidth="1"/>
    <col min="2" max="2" width="23.28515625" bestFit="1" customWidth="1"/>
    <col min="6" max="6" width="7.7109375" bestFit="1" customWidth="1"/>
    <col min="7" max="7" width="4.28515625" bestFit="1" customWidth="1"/>
    <col min="8" max="8" width="11" bestFit="1" customWidth="1"/>
    <col min="9" max="9" width="11" customWidth="1"/>
    <col min="10" max="12" width="4.42578125" customWidth="1"/>
  </cols>
  <sheetData>
    <row r="1" spans="1:13" x14ac:dyDescent="0.25">
      <c r="C1" s="12" t="s">
        <v>14</v>
      </c>
      <c r="D1" s="13" t="s">
        <v>15</v>
      </c>
      <c r="E1" s="12" t="s">
        <v>16</v>
      </c>
      <c r="F1" s="143" t="s">
        <v>18</v>
      </c>
      <c r="G1" s="143"/>
      <c r="H1" s="143"/>
      <c r="I1" s="143"/>
      <c r="J1" s="11" t="s">
        <v>23</v>
      </c>
      <c r="K1" s="11"/>
      <c r="L1" s="11"/>
    </row>
    <row r="2" spans="1:13" x14ac:dyDescent="0.25">
      <c r="A2" s="22"/>
      <c r="B2" s="22"/>
      <c r="C2" s="23"/>
      <c r="D2" s="24"/>
      <c r="E2" s="23"/>
      <c r="F2" s="25" t="str">
        <f>Main!A27</f>
        <v>Good</v>
      </c>
      <c r="G2" s="25" t="str">
        <f>Main!A29</f>
        <v>Bad</v>
      </c>
      <c r="H2" s="26" t="str">
        <f>Main!A31</f>
        <v>Ambiguous</v>
      </c>
      <c r="I2" s="25" t="s">
        <v>33</v>
      </c>
      <c r="J2" s="23" t="s">
        <v>34</v>
      </c>
      <c r="K2" s="23" t="s">
        <v>35</v>
      </c>
      <c r="L2" s="23" t="s">
        <v>36</v>
      </c>
    </row>
    <row r="3" spans="1:13" x14ac:dyDescent="0.25">
      <c r="A3" t="str">
        <f>Main!A5</f>
        <v>S01</v>
      </c>
      <c r="B3" t="str">
        <f>Main!B5</f>
        <v>Segment 1</v>
      </c>
      <c r="C3" s="10">
        <f>'Q1'!P5/'Q1'!P$21</f>
        <v>0.10256410256410256</v>
      </c>
      <c r="D3" s="10">
        <f>-'Q1'!Q5/'Q1'!Q$21</f>
        <v>-2.5000000000000001E-2</v>
      </c>
      <c r="E3">
        <f>IF(RANK(C3,$C$3:$C$18,0)&lt;=100,RANK(C3,$C$3:$C$18,0),100)</f>
        <v>1</v>
      </c>
      <c r="F3" s="21" t="str">
        <f>IF(C3&gt;=Main!$C$27,IF(D3=0,Main!$A$27,IF(-C3/D3&gt;=Main!$C$28,Main!$A$27,"")),"")</f>
        <v>Good</v>
      </c>
      <c r="G3" s="21" t="str">
        <f>IF(-D3&gt;=Main!$C$29,IF(C3=0,Main!$A$29,IF(-D3/C3&gt;=Main!$C$30,Main!$A$29,"")),"")</f>
        <v/>
      </c>
      <c r="H3" s="27" t="str">
        <f>IF(AND((C3-D3)&gt;=Main!$C$31,F3="",G3=""),Main!$A$31,"")</f>
        <v/>
      </c>
      <c r="I3" s="21" t="str">
        <f>IF(F3&lt;&gt;"",F3,IF(G3&lt;&gt;"",G3,IF(H3&lt;&gt;"",H3,"")))</f>
        <v>Good</v>
      </c>
      <c r="J3" s="17">
        <f>IF(F3&lt;&gt;"",1,-1)</f>
        <v>1</v>
      </c>
      <c r="K3" s="17">
        <f t="shared" ref="K3:L3" si="0">IF(G3&lt;&gt;"",1,-1)</f>
        <v>-1</v>
      </c>
      <c r="L3" s="17">
        <f t="shared" si="0"/>
        <v>-1</v>
      </c>
      <c r="M3" s="12" t="str">
        <f>IF(I3="Good","U",IF(I3="Bad","H",IF(I3="Ambiguous","A","")))</f>
        <v>U</v>
      </c>
    </row>
    <row r="4" spans="1:13" x14ac:dyDescent="0.25">
      <c r="A4" t="str">
        <f>Main!A6</f>
        <v>S02</v>
      </c>
      <c r="B4" t="str">
        <f>Main!B6</f>
        <v>Segment 2</v>
      </c>
      <c r="C4" s="10">
        <f>'Q1'!P6/'Q1'!P$21</f>
        <v>5.128205128205128E-2</v>
      </c>
      <c r="D4" s="10">
        <f>-'Q1'!Q6/'Q1'!Q$21</f>
        <v>-0.05</v>
      </c>
      <c r="E4">
        <f t="shared" ref="E4:E18" si="1">IF(RANK(C4,$C$3:$C$18,0)&lt;=100,RANK(C4,$C$3:$C$18,0),100)</f>
        <v>7</v>
      </c>
      <c r="F4" s="21" t="str">
        <f>IF(C4&gt;=Main!$C$27,IF(D4=0,Main!$A$27,IF(-C4/D4&gt;=Main!$C$28,Main!$A$27,"")),"")</f>
        <v/>
      </c>
      <c r="G4" s="21" t="str">
        <f>IF(-D4&gt;=Main!$C$29,IF(C4=0,Main!$A$29,IF(-D4/C4&gt;=Main!$C$30,Main!$A$29,"")),"")</f>
        <v/>
      </c>
      <c r="H4" s="27" t="str">
        <f>IF(AND((C4-D4)&gt;=Main!$C$31,F4="",G4=""),Main!$A$31,"")</f>
        <v/>
      </c>
      <c r="I4" s="21" t="str">
        <f t="shared" ref="I4:I18" si="2">IF(F4&lt;&gt;"",F4,IF(G4&lt;&gt;"",G4,IF(H4&lt;&gt;"",H4,"")))</f>
        <v/>
      </c>
      <c r="J4" s="17">
        <f t="shared" ref="J4:J18" si="3">IF(F4&lt;&gt;"",1,-1)</f>
        <v>-1</v>
      </c>
      <c r="K4" s="17">
        <f t="shared" ref="K4:K18" si="4">IF(G4&lt;&gt;"",1,-1)</f>
        <v>-1</v>
      </c>
      <c r="L4" s="17">
        <f t="shared" ref="L4:L18" si="5">IF(H4&lt;&gt;"",1,-1)</f>
        <v>-1</v>
      </c>
      <c r="M4" s="12" t="str">
        <f t="shared" ref="M4:M18" si="6">IF(I4="Good","U",IF(I4="Bad","H",IF(I4="Ambiguous","A","")))</f>
        <v/>
      </c>
    </row>
    <row r="5" spans="1:13" x14ac:dyDescent="0.25">
      <c r="A5" t="str">
        <f>Main!A7</f>
        <v>S03</v>
      </c>
      <c r="B5" t="str">
        <f>Main!B7</f>
        <v>Segment 3</v>
      </c>
      <c r="C5" s="10">
        <f>'Q1'!P7/'Q1'!P$21</f>
        <v>2.564102564102564E-2</v>
      </c>
      <c r="D5" s="10">
        <f>-'Q1'!Q7/'Q1'!Q$21</f>
        <v>-7.4999999999999997E-2</v>
      </c>
      <c r="E5">
        <f t="shared" si="1"/>
        <v>12</v>
      </c>
      <c r="F5" s="21" t="str">
        <f>IF(C5&gt;=Main!$C$27,IF(D5=0,Main!$A$27,IF(-C5/D5&gt;=Main!$C$28,Main!$A$27,"")),"")</f>
        <v/>
      </c>
      <c r="G5" s="21" t="str">
        <f>IF(-D5&gt;=Main!$C$29,IF(C5=0,Main!$A$29,IF(-D5/C5&gt;=Main!$C$30,Main!$A$29,"")),"")</f>
        <v/>
      </c>
      <c r="H5" s="27" t="str">
        <f>IF(AND((C5-D5)&gt;=Main!$C$31,F5="",G5=""),Main!$A$31,"")</f>
        <v/>
      </c>
      <c r="I5" s="21" t="str">
        <f t="shared" si="2"/>
        <v/>
      </c>
      <c r="J5" s="17">
        <f t="shared" si="3"/>
        <v>-1</v>
      </c>
      <c r="K5" s="17">
        <f t="shared" si="4"/>
        <v>-1</v>
      </c>
      <c r="L5" s="17">
        <f t="shared" si="5"/>
        <v>-1</v>
      </c>
      <c r="M5" s="12" t="str">
        <f t="shared" si="6"/>
        <v/>
      </c>
    </row>
    <row r="6" spans="1:13" x14ac:dyDescent="0.25">
      <c r="A6" t="str">
        <f>Main!A8</f>
        <v>S04</v>
      </c>
      <c r="B6" t="str">
        <f>Main!B8</f>
        <v>Segment 4</v>
      </c>
      <c r="C6" s="10">
        <f>'Q1'!P8/'Q1'!P$21</f>
        <v>0.10256410256410256</v>
      </c>
      <c r="D6" s="10">
        <f>-'Q1'!Q8/'Q1'!Q$21</f>
        <v>-0.1</v>
      </c>
      <c r="E6">
        <f t="shared" si="1"/>
        <v>1</v>
      </c>
      <c r="F6" s="21" t="str">
        <f>IF(C6&gt;=Main!$C$27,IF(D6=0,Main!$A$27,IF(-C6/D6&gt;=Main!$C$28,Main!$A$27,"")),"")</f>
        <v/>
      </c>
      <c r="G6" s="21" t="str">
        <f>IF(-D6&gt;=Main!$C$29,IF(C6=0,Main!$A$29,IF(-D6/C6&gt;=Main!$C$30,Main!$A$29,"")),"")</f>
        <v/>
      </c>
      <c r="H6" s="27" t="str">
        <f>IF(AND((C6-D6)&gt;=Main!$C$31,F6="",G6=""),Main!$A$31,"")</f>
        <v>Ambiguous</v>
      </c>
      <c r="I6" s="21" t="str">
        <f t="shared" si="2"/>
        <v>Ambiguous</v>
      </c>
      <c r="J6" s="17">
        <f t="shared" si="3"/>
        <v>-1</v>
      </c>
      <c r="K6" s="17">
        <f t="shared" si="4"/>
        <v>-1</v>
      </c>
      <c r="L6" s="17">
        <f t="shared" si="5"/>
        <v>1</v>
      </c>
      <c r="M6" s="12" t="str">
        <f t="shared" si="6"/>
        <v>A</v>
      </c>
    </row>
    <row r="7" spans="1:13" x14ac:dyDescent="0.25">
      <c r="A7" t="str">
        <f>Main!A9</f>
        <v>S05</v>
      </c>
      <c r="B7" t="str">
        <f>Main!B9</f>
        <v>Segment 5</v>
      </c>
      <c r="C7" s="10">
        <f>'Q1'!P9/'Q1'!P$21</f>
        <v>5.128205128205128E-2</v>
      </c>
      <c r="D7" s="10">
        <f>-'Q1'!Q9/'Q1'!Q$21</f>
        <v>-2.5000000000000001E-2</v>
      </c>
      <c r="E7">
        <f t="shared" si="1"/>
        <v>7</v>
      </c>
      <c r="F7" s="21" t="str">
        <f>IF(C7&gt;=Main!$C$27,IF(D7=0,Main!$A$27,IF(-C7/D7&gt;=Main!$C$28,Main!$A$27,"")),"")</f>
        <v/>
      </c>
      <c r="G7" s="21" t="str">
        <f>IF(-D7&gt;=Main!$C$29,IF(C7=0,Main!$A$29,IF(-D7/C7&gt;=Main!$C$30,Main!$A$29,"")),"")</f>
        <v/>
      </c>
      <c r="H7" s="27" t="str">
        <f>IF(AND((C7-D7)&gt;=Main!$C$31,F7="",G7=""),Main!$A$31,"")</f>
        <v/>
      </c>
      <c r="I7" s="21" t="str">
        <f t="shared" si="2"/>
        <v/>
      </c>
      <c r="J7" s="17">
        <f t="shared" si="3"/>
        <v>-1</v>
      </c>
      <c r="K7" s="17">
        <f t="shared" si="4"/>
        <v>-1</v>
      </c>
      <c r="L7" s="17">
        <f t="shared" si="5"/>
        <v>-1</v>
      </c>
      <c r="M7" s="12" t="str">
        <f t="shared" si="6"/>
        <v/>
      </c>
    </row>
    <row r="8" spans="1:13" x14ac:dyDescent="0.25">
      <c r="A8" t="str">
        <f>Main!A10</f>
        <v>S06</v>
      </c>
      <c r="B8" t="str">
        <f>Main!B10</f>
        <v>Segment 6</v>
      </c>
      <c r="C8" s="10">
        <f>'Q1'!P10/'Q1'!P$21</f>
        <v>2.564102564102564E-2</v>
      </c>
      <c r="D8" s="10">
        <f>-'Q1'!Q10/'Q1'!Q$21</f>
        <v>-0.05</v>
      </c>
      <c r="E8">
        <f t="shared" si="1"/>
        <v>12</v>
      </c>
      <c r="F8" s="21" t="str">
        <f>IF(C8&gt;=Main!$C$27,IF(D8=0,Main!$A$27,IF(-C8/D8&gt;=Main!$C$28,Main!$A$27,"")),"")</f>
        <v/>
      </c>
      <c r="G8" s="21" t="str">
        <f>IF(-D8&gt;=Main!$C$29,IF(C8=0,Main!$A$29,IF(-D8/C8&gt;=Main!$C$30,Main!$A$29,"")),"")</f>
        <v/>
      </c>
      <c r="H8" s="27" t="str">
        <f>IF(AND((C8-D8)&gt;=Main!$C$31,F8="",G8=""),Main!$A$31,"")</f>
        <v/>
      </c>
      <c r="I8" s="21" t="str">
        <f t="shared" si="2"/>
        <v/>
      </c>
      <c r="J8" s="17">
        <f t="shared" si="3"/>
        <v>-1</v>
      </c>
      <c r="K8" s="17">
        <f t="shared" si="4"/>
        <v>-1</v>
      </c>
      <c r="L8" s="17">
        <f t="shared" si="5"/>
        <v>-1</v>
      </c>
      <c r="M8" s="12" t="str">
        <f t="shared" si="6"/>
        <v/>
      </c>
    </row>
    <row r="9" spans="1:13" x14ac:dyDescent="0.25">
      <c r="A9" t="str">
        <f>Main!A11</f>
        <v>S07</v>
      </c>
      <c r="B9" t="str">
        <f>Main!B11</f>
        <v>Segment 7</v>
      </c>
      <c r="C9" s="10">
        <f>'Q1'!P11/'Q1'!P$21</f>
        <v>0.10256410256410256</v>
      </c>
      <c r="D9" s="10">
        <f>-'Q1'!Q11/'Q1'!Q$21</f>
        <v>-7.4999999999999997E-2</v>
      </c>
      <c r="E9">
        <f t="shared" si="1"/>
        <v>1</v>
      </c>
      <c r="F9" s="21" t="str">
        <f>IF(C9&gt;=Main!$C$27,IF(D9=0,Main!$A$27,IF(-C9/D9&gt;=Main!$C$28,Main!$A$27,"")),"")</f>
        <v/>
      </c>
      <c r="G9" s="21" t="str">
        <f>IF(-D9&gt;=Main!$C$29,IF(C9=0,Main!$A$29,IF(-D9/C9&gt;=Main!$C$30,Main!$A$29,"")),"")</f>
        <v/>
      </c>
      <c r="H9" s="27" t="str">
        <f>IF(AND((C9-D9)&gt;=Main!$C$31,F9="",G9=""),Main!$A$31,"")</f>
        <v>Ambiguous</v>
      </c>
      <c r="I9" s="21" t="str">
        <f t="shared" si="2"/>
        <v>Ambiguous</v>
      </c>
      <c r="J9" s="17">
        <f t="shared" si="3"/>
        <v>-1</v>
      </c>
      <c r="K9" s="17">
        <f t="shared" si="4"/>
        <v>-1</v>
      </c>
      <c r="L9" s="17">
        <f t="shared" si="5"/>
        <v>1</v>
      </c>
      <c r="M9" s="12" t="str">
        <f t="shared" si="6"/>
        <v>A</v>
      </c>
    </row>
    <row r="10" spans="1:13" x14ac:dyDescent="0.25">
      <c r="A10" t="str">
        <f>Main!A12</f>
        <v>S08</v>
      </c>
      <c r="B10" t="str">
        <f>Main!B12</f>
        <v>Segment 8</v>
      </c>
      <c r="C10" s="10">
        <f>'Q1'!P12/'Q1'!P$21</f>
        <v>5.128205128205128E-2</v>
      </c>
      <c r="D10" s="10">
        <f>-'Q1'!Q12/'Q1'!Q$21</f>
        <v>-0.1</v>
      </c>
      <c r="E10">
        <f t="shared" si="1"/>
        <v>7</v>
      </c>
      <c r="F10" s="21" t="str">
        <f>IF(C10&gt;=Main!$C$27,IF(D10=0,Main!$A$27,IF(-C10/D10&gt;=Main!$C$28,Main!$A$27,"")),"")</f>
        <v/>
      </c>
      <c r="G10" s="21" t="str">
        <f>IF(-D10&gt;=Main!$C$29,IF(C10=0,Main!$A$29,IF(-D10/C10&gt;=Main!$C$30,Main!$A$29,"")),"")</f>
        <v/>
      </c>
      <c r="H10" s="27" t="str">
        <f>IF(AND((C10-D10)&gt;=Main!$C$31,F10="",G10=""),Main!$A$31,"")</f>
        <v/>
      </c>
      <c r="I10" s="21" t="str">
        <f t="shared" si="2"/>
        <v/>
      </c>
      <c r="J10" s="17">
        <f t="shared" si="3"/>
        <v>-1</v>
      </c>
      <c r="K10" s="17">
        <f t="shared" si="4"/>
        <v>-1</v>
      </c>
      <c r="L10" s="17">
        <f t="shared" si="5"/>
        <v>-1</v>
      </c>
      <c r="M10" s="12" t="str">
        <f t="shared" si="6"/>
        <v/>
      </c>
    </row>
    <row r="11" spans="1:13" x14ac:dyDescent="0.25">
      <c r="A11" t="str">
        <f>Main!A13</f>
        <v>S09</v>
      </c>
      <c r="B11" t="str">
        <f>Main!B13</f>
        <v>Segment 9</v>
      </c>
      <c r="C11" s="10">
        <f>'Q1'!P13/'Q1'!P$21</f>
        <v>2.564102564102564E-2</v>
      </c>
      <c r="D11" s="10">
        <f>-'Q1'!Q13/'Q1'!Q$21</f>
        <v>-2.5000000000000001E-2</v>
      </c>
      <c r="E11">
        <f t="shared" si="1"/>
        <v>12</v>
      </c>
      <c r="F11" s="21" t="str">
        <f>IF(C11&gt;=Main!$C$27,IF(D11=0,Main!$A$27,IF(-C11/D11&gt;=Main!$C$28,Main!$A$27,"")),"")</f>
        <v/>
      </c>
      <c r="G11" s="21" t="str">
        <f>IF(-D11&gt;=Main!$C$29,IF(C11=0,Main!$A$29,IF(-D11/C11&gt;=Main!$C$30,Main!$A$29,"")),"")</f>
        <v/>
      </c>
      <c r="H11" s="27" t="str">
        <f>IF(AND((C11-D11)&gt;=Main!$C$31,F11="",G11=""),Main!$A$31,"")</f>
        <v/>
      </c>
      <c r="I11" s="21" t="str">
        <f t="shared" si="2"/>
        <v/>
      </c>
      <c r="J11" s="17">
        <f t="shared" si="3"/>
        <v>-1</v>
      </c>
      <c r="K11" s="17">
        <f t="shared" si="4"/>
        <v>-1</v>
      </c>
      <c r="L11" s="17">
        <f t="shared" si="5"/>
        <v>-1</v>
      </c>
      <c r="M11" s="12" t="str">
        <f t="shared" si="6"/>
        <v/>
      </c>
    </row>
    <row r="12" spans="1:13" x14ac:dyDescent="0.25">
      <c r="A12" t="str">
        <f>Main!A14</f>
        <v>S10</v>
      </c>
      <c r="B12" t="str">
        <f>Main!B14</f>
        <v>Segment 10</v>
      </c>
      <c r="C12" s="10">
        <f>'Q1'!P14/'Q1'!P$21</f>
        <v>0.10256410256410256</v>
      </c>
      <c r="D12" s="10">
        <f>-'Q1'!Q14/'Q1'!Q$21</f>
        <v>-0.05</v>
      </c>
      <c r="E12">
        <f t="shared" si="1"/>
        <v>1</v>
      </c>
      <c r="F12" s="21" t="str">
        <f>IF(C12&gt;=Main!$C$27,IF(D12=0,Main!$A$27,IF(-C12/D12&gt;=Main!$C$28,Main!$A$27,"")),"")</f>
        <v/>
      </c>
      <c r="G12" s="21" t="str">
        <f>IF(-D12&gt;=Main!$C$29,IF(C12=0,Main!$A$29,IF(-D12/C12&gt;=Main!$C$30,Main!$A$29,"")),"")</f>
        <v/>
      </c>
      <c r="H12" s="27" t="str">
        <f>IF(AND((C12-D12)&gt;=Main!$C$31,F12="",G12=""),Main!$A$31,"")</f>
        <v/>
      </c>
      <c r="I12" s="21" t="str">
        <f t="shared" si="2"/>
        <v/>
      </c>
      <c r="J12" s="17">
        <f t="shared" si="3"/>
        <v>-1</v>
      </c>
      <c r="K12" s="17">
        <f t="shared" si="4"/>
        <v>-1</v>
      </c>
      <c r="L12" s="17">
        <f t="shared" si="5"/>
        <v>-1</v>
      </c>
      <c r="M12" s="12" t="str">
        <f t="shared" si="6"/>
        <v/>
      </c>
    </row>
    <row r="13" spans="1:13" x14ac:dyDescent="0.25">
      <c r="A13" t="str">
        <f>Main!A15</f>
        <v>S11</v>
      </c>
      <c r="B13" t="str">
        <f>Main!B15</f>
        <v>Segment 11</v>
      </c>
      <c r="C13" s="10">
        <f>'Q1'!P15/'Q1'!P$21</f>
        <v>5.128205128205128E-2</v>
      </c>
      <c r="D13" s="10">
        <f>-'Q1'!Q15/'Q1'!Q$21</f>
        <v>-7.4999999999999997E-2</v>
      </c>
      <c r="E13">
        <f t="shared" si="1"/>
        <v>7</v>
      </c>
      <c r="F13" s="21" t="str">
        <f>IF(C13&gt;=Main!$C$27,IF(D13=0,Main!$A$27,IF(-C13/D13&gt;=Main!$C$28,Main!$A$27,"")),"")</f>
        <v/>
      </c>
      <c r="G13" s="21" t="str">
        <f>IF(-D13&gt;=Main!$C$29,IF(C13=0,Main!$A$29,IF(-D13/C13&gt;=Main!$C$30,Main!$A$29,"")),"")</f>
        <v/>
      </c>
      <c r="H13" s="27" t="str">
        <f>IF(AND((C13-D13)&gt;=Main!$C$31,F13="",G13=""),Main!$A$31,"")</f>
        <v/>
      </c>
      <c r="I13" s="21" t="str">
        <f t="shared" si="2"/>
        <v/>
      </c>
      <c r="J13" s="17">
        <f t="shared" si="3"/>
        <v>-1</v>
      </c>
      <c r="K13" s="17">
        <f t="shared" si="4"/>
        <v>-1</v>
      </c>
      <c r="L13" s="17">
        <f t="shared" si="5"/>
        <v>-1</v>
      </c>
      <c r="M13" s="12" t="str">
        <f t="shared" si="6"/>
        <v/>
      </c>
    </row>
    <row r="14" spans="1:13" x14ac:dyDescent="0.25">
      <c r="A14" t="str">
        <f>Main!A16</f>
        <v>S12</v>
      </c>
      <c r="B14" t="str">
        <f>Main!B16</f>
        <v>Segment 12</v>
      </c>
      <c r="C14" s="10">
        <f>'Q1'!P16/'Q1'!P$21</f>
        <v>2.564102564102564E-2</v>
      </c>
      <c r="D14" s="10">
        <f>-'Q1'!Q16/'Q1'!Q$21</f>
        <v>-0.1</v>
      </c>
      <c r="E14">
        <f t="shared" si="1"/>
        <v>12</v>
      </c>
      <c r="F14" s="21" t="str">
        <f>IF(C14&gt;=Main!$C$27,IF(D14=0,Main!$A$27,IF(-C14/D14&gt;=Main!$C$28,Main!$A$27,"")),"")</f>
        <v/>
      </c>
      <c r="G14" s="21" t="str">
        <f>IF(-D14&gt;=Main!$C$29,IF(C14=0,Main!$A$29,IF(-D14/C14&gt;=Main!$C$30,Main!$A$29,"")),"")</f>
        <v>Bad</v>
      </c>
      <c r="H14" s="27" t="str">
        <f>IF(AND((C14-D14)&gt;=Main!$C$31,F14="",G14=""),Main!$A$31,"")</f>
        <v/>
      </c>
      <c r="I14" s="21" t="str">
        <f t="shared" si="2"/>
        <v>Bad</v>
      </c>
      <c r="J14" s="17">
        <f t="shared" si="3"/>
        <v>-1</v>
      </c>
      <c r="K14" s="17">
        <f t="shared" si="4"/>
        <v>1</v>
      </c>
      <c r="L14" s="17">
        <f t="shared" si="5"/>
        <v>-1</v>
      </c>
      <c r="M14" s="12" t="str">
        <f t="shared" si="6"/>
        <v>H</v>
      </c>
    </row>
    <row r="15" spans="1:13" x14ac:dyDescent="0.25">
      <c r="A15" t="str">
        <f>Main!A17</f>
        <v>S13</v>
      </c>
      <c r="B15" t="str">
        <f>Main!B17</f>
        <v>Segment 13</v>
      </c>
      <c r="C15" s="10">
        <f>'Q1'!P17/'Q1'!P$21</f>
        <v>0.10256410256410256</v>
      </c>
      <c r="D15" s="10">
        <f>-'Q1'!Q17/'Q1'!Q$21</f>
        <v>-2.5000000000000001E-2</v>
      </c>
      <c r="E15">
        <f t="shared" si="1"/>
        <v>1</v>
      </c>
      <c r="F15" s="21" t="str">
        <f>IF(C15&gt;=Main!$C$27,IF(D15=0,Main!$A$27,IF(-C15/D15&gt;=Main!$C$28,Main!$A$27,"")),"")</f>
        <v>Good</v>
      </c>
      <c r="G15" s="21" t="str">
        <f>IF(-D15&gt;=Main!$C$29,IF(C15=0,Main!$A$29,IF(-D15/C15&gt;=Main!$C$30,Main!$A$29,"")),"")</f>
        <v/>
      </c>
      <c r="H15" s="27" t="str">
        <f>IF(AND((C15-D15)&gt;=Main!$C$31,F15="",G15=""),Main!$A$31,"")</f>
        <v/>
      </c>
      <c r="I15" s="21" t="str">
        <f t="shared" si="2"/>
        <v>Good</v>
      </c>
      <c r="J15" s="17">
        <f t="shared" si="3"/>
        <v>1</v>
      </c>
      <c r="K15" s="17">
        <f t="shared" si="4"/>
        <v>-1</v>
      </c>
      <c r="L15" s="17">
        <f t="shared" si="5"/>
        <v>-1</v>
      </c>
      <c r="M15" s="12" t="str">
        <f t="shared" si="6"/>
        <v>U</v>
      </c>
    </row>
    <row r="16" spans="1:13" x14ac:dyDescent="0.25">
      <c r="A16" t="str">
        <f>Main!A18</f>
        <v>S14</v>
      </c>
      <c r="B16" t="str">
        <f>Main!B18</f>
        <v>Segment 14</v>
      </c>
      <c r="C16" s="10">
        <f>'Q1'!P18/'Q1'!P$21</f>
        <v>5.128205128205128E-2</v>
      </c>
      <c r="D16" s="10">
        <f>-'Q1'!Q18/'Q1'!Q$21</f>
        <v>-0.05</v>
      </c>
      <c r="E16">
        <f t="shared" si="1"/>
        <v>7</v>
      </c>
      <c r="F16" s="21" t="str">
        <f>IF(C16&gt;=Main!$C$27,IF(D16=0,Main!$A$27,IF(-C16/D16&gt;=Main!$C$28,Main!$A$27,"")),"")</f>
        <v/>
      </c>
      <c r="G16" s="21" t="str">
        <f>IF(-D16&gt;=Main!$C$29,IF(C16=0,Main!$A$29,IF(-D16/C16&gt;=Main!$C$30,Main!$A$29,"")),"")</f>
        <v/>
      </c>
      <c r="H16" s="27" t="str">
        <f>IF(AND((C16-D16)&gt;=Main!$C$31,F16="",G16=""),Main!$A$31,"")</f>
        <v/>
      </c>
      <c r="I16" s="21" t="str">
        <f t="shared" si="2"/>
        <v/>
      </c>
      <c r="J16" s="17">
        <f t="shared" si="3"/>
        <v>-1</v>
      </c>
      <c r="K16" s="17">
        <f t="shared" si="4"/>
        <v>-1</v>
      </c>
      <c r="L16" s="17">
        <f t="shared" si="5"/>
        <v>-1</v>
      </c>
      <c r="M16" s="12" t="str">
        <f t="shared" si="6"/>
        <v/>
      </c>
    </row>
    <row r="17" spans="1:13" x14ac:dyDescent="0.25">
      <c r="A17" t="str">
        <f>Main!A19</f>
        <v>S15</v>
      </c>
      <c r="B17" t="str">
        <f>Main!B19</f>
        <v>Segment 15</v>
      </c>
      <c r="C17" s="10">
        <f>'Q1'!P19/'Q1'!P$21</f>
        <v>2.564102564102564E-2</v>
      </c>
      <c r="D17" s="10">
        <f>-'Q1'!Q19/'Q1'!Q$21</f>
        <v>-7.4999999999999997E-2</v>
      </c>
      <c r="E17">
        <f t="shared" si="1"/>
        <v>12</v>
      </c>
      <c r="F17" s="21" t="str">
        <f>IF(C17&gt;=Main!$C$27,IF(D17=0,Main!$A$27,IF(-C17/D17&gt;=Main!$C$28,Main!$A$27,"")),"")</f>
        <v/>
      </c>
      <c r="G17" s="21" t="str">
        <f>IF(-D17&gt;=Main!$C$29,IF(C17=0,Main!$A$29,IF(-D17/C17&gt;=Main!$C$30,Main!$A$29,"")),"")</f>
        <v/>
      </c>
      <c r="H17" s="27" t="str">
        <f>IF(AND((C17-D17)&gt;=Main!$C$31,F17="",G17=""),Main!$A$31,"")</f>
        <v/>
      </c>
      <c r="I17" s="21" t="str">
        <f t="shared" si="2"/>
        <v/>
      </c>
      <c r="J17" s="17">
        <f t="shared" si="3"/>
        <v>-1</v>
      </c>
      <c r="K17" s="17">
        <f t="shared" si="4"/>
        <v>-1</v>
      </c>
      <c r="L17" s="17">
        <f t="shared" si="5"/>
        <v>-1</v>
      </c>
      <c r="M17" s="12" t="str">
        <f t="shared" si="6"/>
        <v/>
      </c>
    </row>
    <row r="18" spans="1:13" x14ac:dyDescent="0.25">
      <c r="A18" t="str">
        <f>Main!A20</f>
        <v>S16</v>
      </c>
      <c r="B18" t="str">
        <f>Main!B20</f>
        <v>Segment 16</v>
      </c>
      <c r="C18" s="10">
        <f>'Q1'!P20/'Q1'!P$21</f>
        <v>0.10256410256410256</v>
      </c>
      <c r="D18" s="10">
        <f>-'Q1'!Q20/'Q1'!Q$21</f>
        <v>-0.1</v>
      </c>
      <c r="E18">
        <f t="shared" si="1"/>
        <v>1</v>
      </c>
      <c r="F18" s="21" t="str">
        <f>IF(C18&gt;=Main!$C$27,IF(D18=0,Main!$A$27,IF(-C18/D18&gt;=Main!$C$28,Main!$A$27,"")),"")</f>
        <v/>
      </c>
      <c r="G18" s="21" t="str">
        <f>IF(-D18&gt;=Main!$C$29,IF(C18=0,Main!$A$29,IF(-D18/C18&gt;=Main!$C$30,Main!$A$29,"")),"")</f>
        <v/>
      </c>
      <c r="H18" s="27" t="str">
        <f>IF(AND((C18-D18)&gt;=Main!$C$31,F18="",G18=""),Main!$A$31,"")</f>
        <v>Ambiguous</v>
      </c>
      <c r="I18" s="21" t="str">
        <f t="shared" si="2"/>
        <v>Ambiguous</v>
      </c>
      <c r="J18" s="17">
        <f t="shared" si="3"/>
        <v>-1</v>
      </c>
      <c r="K18" s="17">
        <f t="shared" si="4"/>
        <v>-1</v>
      </c>
      <c r="L18" s="17">
        <f t="shared" si="5"/>
        <v>1</v>
      </c>
      <c r="M18" s="12" t="str">
        <f t="shared" si="6"/>
        <v>A</v>
      </c>
    </row>
  </sheetData>
  <sheetProtection password="C70C" sheet="1" objects="1" scenarios="1"/>
  <mergeCells count="1">
    <mergeCell ref="F1:I1"/>
  </mergeCells>
  <conditionalFormatting sqref="J3:L18">
    <cfRule type="expression" dxfId="7" priority="1">
      <formula>J3&lt;&gt;1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8B876C23-5A2E-42E9-A0A1-6BD8EA7D7C8B}">
            <xm:f>F3=Main!$A$31</xm:f>
            <x14:dxf>
              <fill>
                <patternFill>
                  <bgColor rgb="FFFFFF66"/>
                </patternFill>
              </fill>
            </x14:dxf>
          </x14:cfRule>
          <x14:cfRule type="expression" priority="3" id="{57B01D4E-1942-49AD-83A3-22959864D6F6}">
            <xm:f>F3=Main!$A$29</xm:f>
            <x14:dxf>
              <fill>
                <patternFill>
                  <bgColor theme="5" tint="0.39994506668294322"/>
                </patternFill>
              </fill>
            </x14:dxf>
          </x14:cfRule>
          <x14:cfRule type="expression" priority="4" id="{489DCFB4-7287-4A1E-B97A-F75F11E094B9}">
            <xm:f>F3=Main!$A$27</xm:f>
            <x14:dxf>
              <fill>
                <patternFill>
                  <bgColor rgb="FF92D050"/>
                </patternFill>
              </fill>
            </x14:dxf>
          </x14:cfRule>
          <xm:sqref>F3:I18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Main</vt:lpstr>
      <vt:lpstr>Q1</vt:lpstr>
      <vt:lpstr>Q2</vt:lpstr>
      <vt:lpstr>Q3</vt:lpstr>
      <vt:lpstr>Global Marketplace</vt:lpstr>
      <vt:lpstr>Millions of Markets</vt:lpstr>
      <vt:lpstr>Naftastique</vt:lpstr>
      <vt:lpstr>One World Order</vt:lpstr>
      <vt:lpstr>All scenarios</vt:lpstr>
      <vt:lpstr>Segment Desc</vt:lpstr>
      <vt:lpstr>IndvQ1</vt:lpstr>
      <vt:lpstr>GroupQ1</vt:lpstr>
      <vt:lpstr>IndvQ2</vt:lpstr>
      <vt:lpstr>GroupQ2</vt:lpstr>
      <vt:lpstr>IndvQ3</vt:lpstr>
      <vt:lpstr>GroupQ3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2012-02-07T21:13:40Z</dcterms:modified>
</cp:coreProperties>
</file>